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7672BA8B-42A5-4C25-AFD7-D59F25735B40}" xr6:coauthVersionLast="47" xr6:coauthVersionMax="47" xr10:uidLastSave="{00000000-0000-0000-0000-000000000000}"/>
  <bookViews>
    <workbookView xWindow="-110" yWindow="-110" windowWidth="19420" windowHeight="10420" tabRatio="941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8" l="1"/>
  <c r="I52" i="8"/>
  <c r="H52" i="8"/>
  <c r="G52" i="8"/>
  <c r="F52" i="8"/>
  <c r="E52" i="8"/>
  <c r="J52" i="8" s="1"/>
  <c r="D52" i="8"/>
  <c r="D51" i="8" s="1"/>
  <c r="D47" i="8" s="1"/>
  <c r="C52" i="8"/>
  <c r="I51" i="8"/>
  <c r="H51" i="8"/>
  <c r="H47" i="8" s="1"/>
  <c r="G51" i="8"/>
  <c r="F51" i="8"/>
  <c r="C51" i="8"/>
  <c r="J50" i="8"/>
  <c r="I49" i="8"/>
  <c r="H49" i="8"/>
  <c r="G49" i="8"/>
  <c r="F49" i="8"/>
  <c r="F48" i="8" s="1"/>
  <c r="F47" i="8" s="1"/>
  <c r="E49" i="8"/>
  <c r="E48" i="8" s="1"/>
  <c r="D49" i="8"/>
  <c r="C49" i="8"/>
  <c r="I48" i="8"/>
  <c r="H48" i="8"/>
  <c r="G48" i="8"/>
  <c r="G47" i="8" s="1"/>
  <c r="D48" i="8"/>
  <c r="C48" i="8"/>
  <c r="I47" i="8"/>
  <c r="C47" i="8"/>
  <c r="J45" i="8"/>
  <c r="I44" i="8"/>
  <c r="H44" i="8"/>
  <c r="G44" i="8"/>
  <c r="G38" i="8" s="1"/>
  <c r="F44" i="8"/>
  <c r="F38" i="8" s="1"/>
  <c r="E44" i="8"/>
  <c r="D44" i="8"/>
  <c r="C44" i="8"/>
  <c r="J43" i="8"/>
  <c r="J42" i="8"/>
  <c r="I41" i="8"/>
  <c r="H41" i="8"/>
  <c r="H38" i="8" s="1"/>
  <c r="G41" i="8"/>
  <c r="F41" i="8"/>
  <c r="E41" i="8"/>
  <c r="D41" i="8"/>
  <c r="D38" i="8" s="1"/>
  <c r="C41" i="8"/>
  <c r="J40" i="8"/>
  <c r="I39" i="8"/>
  <c r="J39" i="8" s="1"/>
  <c r="H39" i="8"/>
  <c r="G39" i="8"/>
  <c r="F39" i="8"/>
  <c r="E39" i="8"/>
  <c r="D39" i="8"/>
  <c r="C39" i="8"/>
  <c r="C38" i="8" s="1"/>
  <c r="E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E32" i="8"/>
  <c r="J32" i="8" s="1"/>
  <c r="D32" i="8"/>
  <c r="C32" i="8"/>
  <c r="J31" i="8"/>
  <c r="J30" i="8"/>
  <c r="J29" i="8"/>
  <c r="I28" i="8"/>
  <c r="H28" i="8"/>
  <c r="H23" i="8" s="1"/>
  <c r="G28" i="8"/>
  <c r="G23" i="8" s="1"/>
  <c r="F28" i="8"/>
  <c r="E28" i="8"/>
  <c r="D28" i="8"/>
  <c r="C28" i="8"/>
  <c r="J27" i="8"/>
  <c r="I26" i="8"/>
  <c r="H26" i="8"/>
  <c r="J26" i="8" s="1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I23" i="8"/>
  <c r="J53" i="7"/>
  <c r="J52" i="7"/>
  <c r="I52" i="7"/>
  <c r="H52" i="7"/>
  <c r="G52" i="7"/>
  <c r="F52" i="7"/>
  <c r="E52" i="7"/>
  <c r="D52" i="7"/>
  <c r="D51" i="7" s="1"/>
  <c r="D47" i="7" s="1"/>
  <c r="C52" i="7"/>
  <c r="J51" i="7"/>
  <c r="I51" i="7"/>
  <c r="H51" i="7"/>
  <c r="G51" i="7"/>
  <c r="F51" i="7"/>
  <c r="E51" i="7"/>
  <c r="C51" i="7"/>
  <c r="J50" i="7"/>
  <c r="I49" i="7"/>
  <c r="H49" i="7"/>
  <c r="G49" i="7"/>
  <c r="F49" i="7"/>
  <c r="E49" i="7"/>
  <c r="J49" i="7" s="1"/>
  <c r="J48" i="7" s="1"/>
  <c r="D49" i="7"/>
  <c r="C49" i="7"/>
  <c r="I48" i="7"/>
  <c r="H48" i="7"/>
  <c r="G48" i="7"/>
  <c r="F48" i="7"/>
  <c r="E48" i="7"/>
  <c r="E47" i="7" s="1"/>
  <c r="J47" i="7" s="1"/>
  <c r="D48" i="7"/>
  <c r="C48" i="7"/>
  <c r="I47" i="7"/>
  <c r="H47" i="7"/>
  <c r="G47" i="7"/>
  <c r="F47" i="7"/>
  <c r="C47" i="7"/>
  <c r="J45" i="7"/>
  <c r="I44" i="7"/>
  <c r="H44" i="7"/>
  <c r="G44" i="7"/>
  <c r="F44" i="7"/>
  <c r="E44" i="7"/>
  <c r="J44" i="7" s="1"/>
  <c r="D44" i="7"/>
  <c r="D38" i="7" s="1"/>
  <c r="C44" i="7"/>
  <c r="C38" i="7" s="1"/>
  <c r="J43" i="7"/>
  <c r="J42" i="7"/>
  <c r="I41" i="7"/>
  <c r="H41" i="7"/>
  <c r="G41" i="7"/>
  <c r="F41" i="7"/>
  <c r="F38" i="7" s="1"/>
  <c r="E41" i="7"/>
  <c r="E38" i="7" s="1"/>
  <c r="J38" i="7" s="1"/>
  <c r="D41" i="7"/>
  <c r="C41" i="7"/>
  <c r="J40" i="7"/>
  <c r="I39" i="7"/>
  <c r="H39" i="7"/>
  <c r="G39" i="7"/>
  <c r="F39" i="7"/>
  <c r="E39" i="7"/>
  <c r="J39" i="7" s="1"/>
  <c r="D39" i="7"/>
  <c r="C39" i="7"/>
  <c r="I38" i="7"/>
  <c r="H38" i="7"/>
  <c r="G38" i="7"/>
  <c r="J37" i="7"/>
  <c r="I36" i="7"/>
  <c r="H36" i="7"/>
  <c r="H23" i="7" s="1"/>
  <c r="H22" i="7" s="1"/>
  <c r="H19" i="7" s="1"/>
  <c r="G36" i="7"/>
  <c r="F36" i="7"/>
  <c r="E36" i="7"/>
  <c r="D36" i="7"/>
  <c r="C36" i="7"/>
  <c r="J35" i="7"/>
  <c r="I34" i="7"/>
  <c r="J34" i="7" s="1"/>
  <c r="H34" i="7"/>
  <c r="G34" i="7"/>
  <c r="F34" i="7"/>
  <c r="E34" i="7"/>
  <c r="D34" i="7"/>
  <c r="C34" i="7"/>
  <c r="J33" i="7"/>
  <c r="J32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F23" i="7" s="1"/>
  <c r="F22" i="7" s="1"/>
  <c r="F19" i="7" s="1"/>
  <c r="E28" i="7"/>
  <c r="E23" i="7" s="1"/>
  <c r="D28" i="7"/>
  <c r="C28" i="7"/>
  <c r="J27" i="7"/>
  <c r="I26" i="7"/>
  <c r="H26" i="7"/>
  <c r="G26" i="7"/>
  <c r="F26" i="7"/>
  <c r="E26" i="7"/>
  <c r="J26" i="7" s="1"/>
  <c r="D26" i="7"/>
  <c r="C26" i="7"/>
  <c r="J25" i="7"/>
  <c r="I24" i="7"/>
  <c r="I23" i="7" s="1"/>
  <c r="I22" i="7" s="1"/>
  <c r="I19" i="7" s="1"/>
  <c r="H24" i="7"/>
  <c r="G24" i="7"/>
  <c r="F24" i="7"/>
  <c r="E24" i="7"/>
  <c r="J24" i="7" s="1"/>
  <c r="D24" i="7"/>
  <c r="C24" i="7"/>
  <c r="G23" i="7"/>
  <c r="G22" i="7"/>
  <c r="G19" i="7"/>
  <c r="J53" i="6"/>
  <c r="I52" i="6"/>
  <c r="J52" i="6" s="1"/>
  <c r="H52" i="6"/>
  <c r="G52" i="6"/>
  <c r="F52" i="6"/>
  <c r="E52" i="6"/>
  <c r="D52" i="6"/>
  <c r="C52" i="6"/>
  <c r="I51" i="6"/>
  <c r="J51" i="6" s="1"/>
  <c r="H51" i="6"/>
  <c r="G51" i="6"/>
  <c r="F51" i="6"/>
  <c r="E51" i="6"/>
  <c r="D51" i="6"/>
  <c r="D47" i="6" s="1"/>
  <c r="C51" i="6"/>
  <c r="J50" i="6"/>
  <c r="J49" i="6"/>
  <c r="J48" i="6" s="1"/>
  <c r="I49" i="6"/>
  <c r="H49" i="6"/>
  <c r="G49" i="6"/>
  <c r="F49" i="6"/>
  <c r="E49" i="6"/>
  <c r="D49" i="6"/>
  <c r="C49" i="6"/>
  <c r="C48" i="6" s="1"/>
  <c r="C47" i="6" s="1"/>
  <c r="I48" i="6"/>
  <c r="H48" i="6"/>
  <c r="G48" i="6"/>
  <c r="G47" i="6" s="1"/>
  <c r="F48" i="6"/>
  <c r="E48" i="6"/>
  <c r="E47" i="6" s="1"/>
  <c r="D48" i="6"/>
  <c r="J45" i="6"/>
  <c r="I44" i="6"/>
  <c r="H44" i="6"/>
  <c r="G44" i="6"/>
  <c r="F44" i="6"/>
  <c r="J44" i="6" s="1"/>
  <c r="E44" i="6"/>
  <c r="D44" i="6"/>
  <c r="C44" i="6"/>
  <c r="C38" i="6" s="1"/>
  <c r="J43" i="6"/>
  <c r="J42" i="6"/>
  <c r="I41" i="6"/>
  <c r="H41" i="6"/>
  <c r="H38" i="6" s="1"/>
  <c r="G41" i="6"/>
  <c r="F41" i="6"/>
  <c r="E41" i="6"/>
  <c r="E38" i="6" s="1"/>
  <c r="J38" i="6" s="1"/>
  <c r="D41" i="6"/>
  <c r="D38" i="6" s="1"/>
  <c r="C41" i="6"/>
  <c r="J40" i="6"/>
  <c r="I39" i="6"/>
  <c r="I38" i="6" s="1"/>
  <c r="H39" i="6"/>
  <c r="G39" i="6"/>
  <c r="F39" i="6"/>
  <c r="E39" i="6"/>
  <c r="J39" i="6" s="1"/>
  <c r="D39" i="6"/>
  <c r="C39" i="6"/>
  <c r="G38" i="6"/>
  <c r="F38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J34" i="6" s="1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J26" i="6" s="1"/>
  <c r="D26" i="6"/>
  <c r="C26" i="6"/>
  <c r="J25" i="6"/>
  <c r="I24" i="6"/>
  <c r="I23" i="6" s="1"/>
  <c r="I22" i="6" s="1"/>
  <c r="H24" i="6"/>
  <c r="G24" i="6"/>
  <c r="F24" i="6"/>
  <c r="E24" i="6"/>
  <c r="J24" i="6" s="1"/>
  <c r="D24" i="6"/>
  <c r="C24" i="6"/>
  <c r="D48" i="3"/>
  <c r="E48" i="3"/>
  <c r="F48" i="3"/>
  <c r="G48" i="3"/>
  <c r="H48" i="3"/>
  <c r="I48" i="3"/>
  <c r="J48" i="3"/>
  <c r="K48" i="3"/>
  <c r="L48" i="3"/>
  <c r="C48" i="3"/>
  <c r="J53" i="5"/>
  <c r="I52" i="5"/>
  <c r="I51" i="5" s="1"/>
  <c r="H52" i="5"/>
  <c r="H51" i="5" s="1"/>
  <c r="G52" i="5"/>
  <c r="G51" i="5" s="1"/>
  <c r="F52" i="5"/>
  <c r="E52" i="5"/>
  <c r="J52" i="5" s="1"/>
  <c r="D52" i="5"/>
  <c r="C52" i="5"/>
  <c r="C51" i="5" s="1"/>
  <c r="F51" i="5"/>
  <c r="D51" i="5"/>
  <c r="J50" i="5"/>
  <c r="I49" i="5"/>
  <c r="I48" i="5" s="1"/>
  <c r="I47" i="5" s="1"/>
  <c r="H49" i="5"/>
  <c r="H48" i="5" s="1"/>
  <c r="G49" i="5"/>
  <c r="G48" i="5" s="1"/>
  <c r="F49" i="5"/>
  <c r="E49" i="5"/>
  <c r="E48" i="5" s="1"/>
  <c r="D49" i="5"/>
  <c r="D48" i="5" s="1"/>
  <c r="C49" i="5"/>
  <c r="C48" i="5" s="1"/>
  <c r="F48" i="5"/>
  <c r="J45" i="5"/>
  <c r="I44" i="5"/>
  <c r="H44" i="5"/>
  <c r="G44" i="5"/>
  <c r="F44" i="5"/>
  <c r="F38" i="5" s="1"/>
  <c r="E44" i="5"/>
  <c r="E38" i="5" s="1"/>
  <c r="D44" i="5"/>
  <c r="C44" i="5"/>
  <c r="J43" i="5"/>
  <c r="J42" i="5"/>
  <c r="J41" i="5"/>
  <c r="I41" i="5"/>
  <c r="H41" i="5"/>
  <c r="G41" i="5"/>
  <c r="G38" i="5" s="1"/>
  <c r="F41" i="5"/>
  <c r="E41" i="5"/>
  <c r="D41" i="5"/>
  <c r="C41" i="5"/>
  <c r="J40" i="5"/>
  <c r="I39" i="5"/>
  <c r="H39" i="5"/>
  <c r="G39" i="5"/>
  <c r="F39" i="5"/>
  <c r="E39" i="5"/>
  <c r="J39" i="5" s="1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J24" i="5" s="1"/>
  <c r="D24" i="5"/>
  <c r="C24" i="5"/>
  <c r="C23" i="8" l="1"/>
  <c r="C22" i="8" s="1"/>
  <c r="C19" i="8" s="1"/>
  <c r="D23" i="8"/>
  <c r="D22" i="8" s="1"/>
  <c r="D19" i="8" s="1"/>
  <c r="J24" i="8"/>
  <c r="F23" i="8"/>
  <c r="F22" i="8" s="1"/>
  <c r="F19" i="8" s="1"/>
  <c r="D23" i="7"/>
  <c r="D22" i="7" s="1"/>
  <c r="D19" i="7" s="1"/>
  <c r="C23" i="7"/>
  <c r="C22" i="7" s="1"/>
  <c r="C19" i="7" s="1"/>
  <c r="C23" i="6"/>
  <c r="C22" i="6" s="1"/>
  <c r="C19" i="6" s="1"/>
  <c r="D23" i="6"/>
  <c r="E23" i="6"/>
  <c r="E22" i="6" s="1"/>
  <c r="E19" i="6" s="1"/>
  <c r="F23" i="6"/>
  <c r="F22" i="6" s="1"/>
  <c r="J32" i="6"/>
  <c r="F47" i="6"/>
  <c r="H47" i="6"/>
  <c r="G23" i="6"/>
  <c r="G22" i="6" s="1"/>
  <c r="G19" i="6" s="1"/>
  <c r="H23" i="6"/>
  <c r="H22" i="6" s="1"/>
  <c r="C38" i="5"/>
  <c r="D38" i="5"/>
  <c r="J26" i="5"/>
  <c r="J32" i="5"/>
  <c r="H22" i="8"/>
  <c r="H19" i="8" s="1"/>
  <c r="G22" i="8"/>
  <c r="G19" i="8" s="1"/>
  <c r="I38" i="8"/>
  <c r="I22" i="8" s="1"/>
  <c r="I19" i="8" s="1"/>
  <c r="J28" i="8"/>
  <c r="E23" i="8"/>
  <c r="J44" i="8"/>
  <c r="E51" i="8"/>
  <c r="J51" i="8" s="1"/>
  <c r="J49" i="8"/>
  <c r="J48" i="8" s="1"/>
  <c r="J41" i="8"/>
  <c r="E22" i="7"/>
  <c r="E19" i="7" s="1"/>
  <c r="J19" i="7" s="1"/>
  <c r="J23" i="7"/>
  <c r="J22" i="7" s="1"/>
  <c r="J36" i="7"/>
  <c r="J41" i="7"/>
  <c r="J28" i="7"/>
  <c r="D22" i="6"/>
  <c r="D19" i="6" s="1"/>
  <c r="J47" i="6"/>
  <c r="J36" i="6"/>
  <c r="J41" i="6"/>
  <c r="J28" i="6"/>
  <c r="I47" i="6"/>
  <c r="I19" i="6" s="1"/>
  <c r="E51" i="5"/>
  <c r="J51" i="5" s="1"/>
  <c r="C47" i="5"/>
  <c r="H47" i="5"/>
  <c r="D47" i="5"/>
  <c r="J49" i="5"/>
  <c r="J48" i="5" s="1"/>
  <c r="F47" i="5"/>
  <c r="J44" i="5"/>
  <c r="H38" i="5"/>
  <c r="I38" i="5"/>
  <c r="J36" i="5"/>
  <c r="J34" i="5"/>
  <c r="C23" i="5"/>
  <c r="C22" i="5" s="1"/>
  <c r="G23" i="5"/>
  <c r="G22" i="5" s="1"/>
  <c r="G19" i="5" s="1"/>
  <c r="F23" i="5"/>
  <c r="F22" i="5" s="1"/>
  <c r="F19" i="5" s="1"/>
  <c r="D23" i="5"/>
  <c r="D22" i="5" s="1"/>
  <c r="D19" i="5" s="1"/>
  <c r="I23" i="5"/>
  <c r="H23" i="5"/>
  <c r="H22" i="5" s="1"/>
  <c r="J38" i="5"/>
  <c r="G47" i="5"/>
  <c r="J28" i="5"/>
  <c r="E23" i="5"/>
  <c r="F19" i="6" l="1"/>
  <c r="J23" i="6"/>
  <c r="J22" i="6" s="1"/>
  <c r="H19" i="6"/>
  <c r="H19" i="5"/>
  <c r="J38" i="8"/>
  <c r="E47" i="8"/>
  <c r="J47" i="8" s="1"/>
  <c r="J23" i="8"/>
  <c r="J22" i="8" s="1"/>
  <c r="E22" i="8"/>
  <c r="E19" i="8" s="1"/>
  <c r="J19" i="8" s="1"/>
  <c r="E47" i="5"/>
  <c r="J47" i="5" s="1"/>
  <c r="C19" i="5"/>
  <c r="I22" i="5"/>
  <c r="I19" i="5" s="1"/>
  <c r="E22" i="5"/>
  <c r="J23" i="5"/>
  <c r="J22" i="5" s="1"/>
  <c r="J19" i="6" l="1"/>
  <c r="E19" i="5"/>
  <c r="J19" i="5" s="1"/>
  <c r="M37" i="3" l="1"/>
  <c r="M43" i="3"/>
  <c r="M45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C49" i="3"/>
  <c r="D47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G38" i="3" l="1"/>
  <c r="C47" i="3"/>
  <c r="E47" i="3"/>
  <c r="G47" i="3"/>
  <c r="I47" i="3"/>
  <c r="D38" i="3"/>
  <c r="H47" i="3"/>
  <c r="F47" i="3"/>
  <c r="I38" i="3"/>
  <c r="H38" i="3"/>
  <c r="C38" i="3"/>
  <c r="E38" i="3"/>
  <c r="F38" i="3"/>
  <c r="G23" i="3"/>
  <c r="G22" i="3" s="1"/>
  <c r="C23" i="3"/>
  <c r="C22" i="3" s="1"/>
  <c r="D23" i="3"/>
  <c r="H23" i="3"/>
  <c r="I23" i="3"/>
  <c r="E23" i="3"/>
  <c r="F23" i="3"/>
  <c r="I22" i="3" l="1"/>
  <c r="D22" i="3"/>
  <c r="H22" i="3"/>
  <c r="E22" i="3"/>
  <c r="F22" i="3"/>
  <c r="M35" i="3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M36" i="3" s="1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J43" i="3"/>
  <c r="N43" i="3" s="1"/>
  <c r="J42" i="3"/>
  <c r="N42" i="3" s="1"/>
  <c r="J40" i="3"/>
  <c r="N40" i="3" s="1"/>
  <c r="J37" i="3"/>
  <c r="J35" i="3"/>
  <c r="N35" i="3" s="1"/>
  <c r="M34" i="3"/>
  <c r="J33" i="3"/>
  <c r="N33" i="3" s="1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<sst xmlns="http://schemas.openxmlformats.org/spreadsheetml/2006/main" count="266" uniqueCount="51">
  <si>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</si>
  <si>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</si>
  <si>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</si>
  <si>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</si>
  <si>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</si>
  <si>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</si>
  <si>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</si>
  <si>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</si>
  <si>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</si>
  <si>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</si>
  <si>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</si>
  <si>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</si>
  <si>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</si>
  <si>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</si>
  <si>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</si>
  <si>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</si>
  <si>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</si>
  <si>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</si>
  <si>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</si>
  <si>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</si>
  <si>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</si>
  <si>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</si>
  <si>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</si>
  <si>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</si>
  <si>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</si>
  <si>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</si>
  <si>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</si>
  <si>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</si>
  <si>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</si>
  <si>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</si>
  <si>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</si>
  <si>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</si>
  <si>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</si>
  <si>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</si>
  <si>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</si>
  <si>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</si>
  <si>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</si>
  <si>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</si>
  <si>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</si>
  <si>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</si>
  <si>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</si>
  <si>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</si>
  <si>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Elaborado por el Área de Estadísticas - DOMA, mayo 2023.</t>
  </si>
  <si>
    <t>TEUs
(Abr-23)</t>
  </si>
  <si>
    <t>Unidades
(Abr-23)</t>
  </si>
  <si>
    <t>TM
(Abr-23)</t>
  </si>
  <si>
    <t>Total
TM
(Abr-23)</t>
  </si>
  <si>
    <t>TOTAL
TEUS
(Abr-22)</t>
  </si>
  <si>
    <t>TOTAL
TM
(Abr-22)</t>
  </si>
  <si>
    <t>%
VARIACIÓN TEUS
(Abr -2023/2022)</t>
  </si>
  <si>
    <t>%
VARIACIÓN TM 
(Abr - 2023/2022)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</si>
</sst>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263070</xdr:colOff>
      <xdr:row>57</xdr:row>
      <xdr:rowOff>45357</xdr:rowOff>
    </xdr:from>
    <xdr:to>
      <xdr:col>10</xdr:col>
      <xdr:colOff>9070</xdr:colOff>
      <xdr:row>59</xdr:row>
      <xdr:rowOff>54429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970ACC0-3E65-42F0-A6A4-A3A9858D696B}"/>
            </a:ext>
          </a:extLst>
        </xdr:cNvPr>
        <xdr:cNvSpPr>
          <a:spLocks noChangeArrowheads="1"/>
        </xdr:cNvSpPr>
      </xdr:nvSpPr>
      <xdr:spPr bwMode="auto">
        <a:xfrm>
          <a:off x="263070" y="9044214"/>
          <a:ext cx="14078857" cy="29935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6E39F44-14AC-480C-90E8-3A526C63D61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105277E-4033-4008-817D-032E599CBA21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B5E8BC88-6397-4835-A23A-5BE31C7696FC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C76DB77A-34E0-4F3A-A89E-09DA57DBA58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281214</xdr:colOff>
      <xdr:row>6</xdr:row>
      <xdr:rowOff>81644</xdr:rowOff>
    </xdr:from>
    <xdr:to>
      <xdr:col>10</xdr:col>
      <xdr:colOff>0</xdr:colOff>
      <xdr:row>12</xdr:row>
      <xdr:rowOff>122919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C499D39D-76BA-4EEF-8A94-BC1A687DD48E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1214" y="952501"/>
          <a:ext cx="14051643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263070</xdr:colOff>
      <xdr:row>57</xdr:row>
      <xdr:rowOff>45357</xdr:rowOff>
    </xdr:from>
    <xdr:to>
      <xdr:col>10</xdr:col>
      <xdr:colOff>9070</xdr:colOff>
      <xdr:row>59</xdr:row>
      <xdr:rowOff>54429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4989182-C7AD-40B5-9787-2358873D15EA}"/>
            </a:ext>
          </a:extLst>
        </xdr:cNvPr>
        <xdr:cNvSpPr>
          <a:spLocks noChangeArrowheads="1"/>
        </xdr:cNvSpPr>
      </xdr:nvSpPr>
      <xdr:spPr bwMode="auto">
        <a:xfrm>
          <a:off x="263070" y="9087757"/>
          <a:ext cx="14058900" cy="301172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970CAAB-B459-44A5-85B2-1F60A1F89AF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C477EB6-A002-4BBB-B24D-5F75FF54D2E8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F5DFF474-418B-4D25-A397-251076C96A80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F03C301E-8628-45B4-A909-95F8E9436B9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281214</xdr:colOff>
      <xdr:row>6</xdr:row>
      <xdr:rowOff>81644</xdr:rowOff>
    </xdr:from>
    <xdr:to>
      <xdr:col>10</xdr:col>
      <xdr:colOff>0</xdr:colOff>
      <xdr:row>12</xdr:row>
      <xdr:rowOff>122919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3D135503-6CF7-4738-910D-DB37B22C8BFD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1214" y="957944"/>
          <a:ext cx="14031686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263070</xdr:colOff>
      <xdr:row>57</xdr:row>
      <xdr:rowOff>45357</xdr:rowOff>
    </xdr:from>
    <xdr:to>
      <xdr:col>10</xdr:col>
      <xdr:colOff>9070</xdr:colOff>
      <xdr:row>59</xdr:row>
      <xdr:rowOff>54429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2A7AFF7-C09A-466E-851D-4A2576BDCA67}"/>
            </a:ext>
          </a:extLst>
        </xdr:cNvPr>
        <xdr:cNvSpPr>
          <a:spLocks noChangeArrowheads="1"/>
        </xdr:cNvSpPr>
      </xdr:nvSpPr>
      <xdr:spPr bwMode="auto">
        <a:xfrm>
          <a:off x="263070" y="9087757"/>
          <a:ext cx="14058900" cy="301172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FB4754C-BD9D-4ADF-BD9F-705EAD7A5171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D0A6BD9-E4CC-4646-A5F1-6C283B68B019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53D76AF-CC6C-446C-880F-93FD20234E14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3DA2F093-D2A6-4FAD-8903-06BBABDCA1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281214</xdr:colOff>
      <xdr:row>6</xdr:row>
      <xdr:rowOff>81644</xdr:rowOff>
    </xdr:from>
    <xdr:to>
      <xdr:col>10</xdr:col>
      <xdr:colOff>0</xdr:colOff>
      <xdr:row>12</xdr:row>
      <xdr:rowOff>122919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DCEF30E7-B55B-4559-9CEB-7B26A27B988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1214" y="957944"/>
          <a:ext cx="14031686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263070</xdr:colOff>
      <xdr:row>57</xdr:row>
      <xdr:rowOff>45357</xdr:rowOff>
    </xdr:from>
    <xdr:to>
      <xdr:col>10</xdr:col>
      <xdr:colOff>9070</xdr:colOff>
      <xdr:row>59</xdr:row>
      <xdr:rowOff>54429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6C933C9-BDCE-43EA-8348-82053BCB71ED}"/>
            </a:ext>
          </a:extLst>
        </xdr:cNvPr>
        <xdr:cNvSpPr>
          <a:spLocks noChangeArrowheads="1"/>
        </xdr:cNvSpPr>
      </xdr:nvSpPr>
      <xdr:spPr bwMode="auto">
        <a:xfrm>
          <a:off x="263070" y="9087757"/>
          <a:ext cx="14058900" cy="301172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2AFD1A8-181D-442B-9B24-83B4C01C5A8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F7CBB7AA-8635-495D-9C3D-DFE81F9C7C6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551171C6-B2CF-4BA6-A644-7345F95CAC3D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637A9E0A-EAC0-49F2-A168-8395A59588E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281214</xdr:colOff>
      <xdr:row>6</xdr:row>
      <xdr:rowOff>81644</xdr:rowOff>
    </xdr:from>
    <xdr:to>
      <xdr:col>10</xdr:col>
      <xdr:colOff>0</xdr:colOff>
      <xdr:row>12</xdr:row>
      <xdr:rowOff>122919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82929D32-B988-4306-9379-DC6D2E8CEB6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1214" y="957944"/>
          <a:ext cx="14031686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80" zoomScaleNormal="80" zoomScaleSheetLayoutView="100" workbookViewId="0">
      <selection activeCell="J48" sqref="J48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46</v>
      </c>
      <c r="K15" s="79" t="s">
        <v>47</v>
      </c>
      <c r="L15" s="79" t="s">
        <v>48</v>
      </c>
      <c r="M15" s="82" t="s">
        <v>49</v>
      </c>
      <c r="N15" s="82" t="s">
        <v>50</v>
      </c>
    </row>
    <row r="16" spans="2:14" ht="18.75" customHeight="1" x14ac:dyDescent="0.25">
      <c r="B16" s="73"/>
      <c r="C16" s="69" t="s">
        <v>43</v>
      </c>
      <c r="D16" s="69" t="s">
        <v>44</v>
      </c>
      <c r="E16" s="69" t="s">
        <v>45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242094</v>
      </c>
      <c r="D19" s="25">
        <f t="shared" si="0"/>
        <v>141165</v>
      </c>
      <c r="E19" s="25">
        <f t="shared" si="0"/>
        <v>2312889.8810000001</v>
      </c>
      <c r="F19" s="25">
        <f t="shared" si="0"/>
        <v>322510.65999999992</v>
      </c>
      <c r="G19" s="25">
        <f t="shared" si="0"/>
        <v>1934178.723</v>
      </c>
      <c r="H19" s="25">
        <f t="shared" si="0"/>
        <v>303919.26199999999</v>
      </c>
      <c r="I19" s="25">
        <f t="shared" si="0"/>
        <v>30885.499999999996</v>
      </c>
      <c r="J19" s="25">
        <f>SUM(E19:I19)</f>
        <v>4904384.0260000005</v>
      </c>
      <c r="K19" s="59">
        <f>+K22+K47</f>
        <v>201578</v>
      </c>
      <c r="L19" s="59">
        <f>+L22+L47</f>
        <v>4229319.1659999993</v>
      </c>
      <c r="M19" s="57">
        <f>(C19/K19)-1</f>
        <v>0.20099415610830551</v>
      </c>
      <c r="N19" s="58">
        <f>(J19/L19)-1</f>
        <v>0.15961549211677561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242094</v>
      </c>
      <c r="D22" s="34">
        <f t="shared" si="1"/>
        <v>141165</v>
      </c>
      <c r="E22" s="34">
        <f t="shared" si="1"/>
        <v>2312889.8810000001</v>
      </c>
      <c r="F22" s="34">
        <f t="shared" si="1"/>
        <v>318896.91999999993</v>
      </c>
      <c r="G22" s="34">
        <f t="shared" si="1"/>
        <v>1933771.993</v>
      </c>
      <c r="H22" s="34">
        <f t="shared" si="1"/>
        <v>301752.91200000001</v>
      </c>
      <c r="I22" s="34">
        <f t="shared" si="1"/>
        <v>30885.499999999996</v>
      </c>
      <c r="J22" s="35">
        <f t="shared" ref="J22:L22" si="2">+J23+J38</f>
        <v>4898197.2060000002</v>
      </c>
      <c r="K22" s="60">
        <f t="shared" si="2"/>
        <v>201578</v>
      </c>
      <c r="L22" s="60">
        <f t="shared" si="2"/>
        <v>4225447.1659999993</v>
      </c>
      <c r="M22" s="55">
        <f>(C22/K22)-1</f>
        <v>0.20099415610830551</v>
      </c>
      <c r="N22" s="55">
        <f>(J22/L22)-1</f>
        <v>0.15921392779757726</v>
      </c>
      <c r="Q22" s="19"/>
    </row>
    <row r="23" spans="2:20" ht="13.5" thickBot="1" x14ac:dyDescent="0.35">
      <c r="B23" s="66" t="s">
        <v>9</v>
      </c>
      <c r="C23" s="67">
        <f>C24+C28+C34+C36+C32+C26</f>
        <v>241492</v>
      </c>
      <c r="D23" s="67">
        <f t="shared" ref="D23:F23" si="3">D24+D28+D34+D36+D32+D26</f>
        <v>140856</v>
      </c>
      <c r="E23" s="67">
        <f t="shared" si="3"/>
        <v>2307984.051</v>
      </c>
      <c r="F23" s="67">
        <f t="shared" si="3"/>
        <v>299734.43999999994</v>
      </c>
      <c r="G23" s="67">
        <f>G24+G28+G34+G36+G32+G26</f>
        <v>1933771.993</v>
      </c>
      <c r="H23" s="67">
        <f t="shared" ref="H23:I23" si="4">H24+H28+H34+H36+H32+H26</f>
        <v>293136.99200000003</v>
      </c>
      <c r="I23" s="67">
        <f t="shared" si="4"/>
        <v>30676.499999999996</v>
      </c>
      <c r="J23" s="68">
        <f t="shared" ref="J23:J43" si="5">SUM(E23:I23)</f>
        <v>4865303.9759999998</v>
      </c>
      <c r="K23" s="61">
        <f>K24+K28+K32+K34+K36+K26</f>
        <v>201185</v>
      </c>
      <c r="L23" s="61">
        <f>L24+L28+L32+L34+L36+L26</f>
        <v>4196742.0659999996</v>
      </c>
      <c r="M23" s="55">
        <f t="shared" ref="M23:M45" si="6">(C23/K23)-1</f>
        <v>0.2003479384645972</v>
      </c>
      <c r="N23" s="55">
        <f t="shared" ref="N23:N50" si="7">(J23/L23)-1</f>
        <v>0.15930497978810032</v>
      </c>
      <c r="Q23" s="19"/>
    </row>
    <row r="24" spans="2:20" ht="13.5" thickBot="1" x14ac:dyDescent="0.3">
      <c r="B24" s="10" t="s">
        <v>10</v>
      </c>
      <c r="C24" s="36">
        <f t="shared" ref="C24:I24" si="8">C25</f>
        <v>22312</v>
      </c>
      <c r="D24" s="36">
        <f t="shared" si="8"/>
        <v>11500</v>
      </c>
      <c r="E24" s="36">
        <f t="shared" si="8"/>
        <v>141730.663</v>
      </c>
      <c r="F24" s="36">
        <f t="shared" si="8"/>
        <v>0</v>
      </c>
      <c r="G24" s="36">
        <f t="shared" si="8"/>
        <v>40608.46</v>
      </c>
      <c r="H24" s="36">
        <f t="shared" si="8"/>
        <v>0</v>
      </c>
      <c r="I24" s="36">
        <f t="shared" si="8"/>
        <v>0</v>
      </c>
      <c r="J24" s="36">
        <f t="shared" si="5"/>
        <v>182339.12299999999</v>
      </c>
      <c r="K24" s="61">
        <f>K25</f>
        <v>17915</v>
      </c>
      <c r="L24" s="61">
        <f>L25</f>
        <v>175547.07</v>
      </c>
      <c r="M24" s="55">
        <f t="shared" si="6"/>
        <v>0.24543678481719233</v>
      </c>
      <c r="N24" s="55">
        <f t="shared" si="7"/>
        <v>3.8690779629645622E-2</v>
      </c>
      <c r="Q24" s="19"/>
    </row>
    <row r="25" spans="2:20" s="11" customFormat="1" ht="12" thickBot="1" x14ac:dyDescent="0.25">
      <c r="B25" s="37" t="s">
        <v>11</v>
      </c>
      <c r="C25" s="12">
        <v>22312</v>
      </c>
      <c r="D25" s="12">
        <v>11500</v>
      </c>
      <c r="E25" s="12">
        <v>141730.663</v>
      </c>
      <c r="F25" s="38">
        <v>0</v>
      </c>
      <c r="G25" s="39">
        <v>40608.46</v>
      </c>
      <c r="H25" s="38">
        <v>0</v>
      </c>
      <c r="I25" s="38">
        <v>0</v>
      </c>
      <c r="J25" s="36">
        <f t="shared" si="5"/>
        <v>182339.12299999999</v>
      </c>
      <c r="K25" s="62">
        <v>17915</v>
      </c>
      <c r="L25" s="62">
        <v>175547.07</v>
      </c>
      <c r="M25" s="55">
        <f t="shared" si="6"/>
        <v>0.24543678481719233</v>
      </c>
      <c r="N25" s="55">
        <f t="shared" si="7"/>
        <v>3.8690779629645622E-2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3589.5459999999998</v>
      </c>
      <c r="G26" s="36">
        <f>G27</f>
        <v>348861.24000000005</v>
      </c>
      <c r="H26" s="36">
        <f>H27</f>
        <v>5030.09</v>
      </c>
      <c r="I26" s="36">
        <f>I27</f>
        <v>0</v>
      </c>
      <c r="J26" s="36">
        <f t="shared" si="5"/>
        <v>357480.87600000005</v>
      </c>
      <c r="K26" s="61">
        <f>K27</f>
        <v>0</v>
      </c>
      <c r="L26" s="61">
        <f>L27</f>
        <v>301234.05999999994</v>
      </c>
      <c r="M26" s="55" t="s">
        <v>13</v>
      </c>
      <c r="N26" s="55">
        <f t="shared" si="7"/>
        <v>0.18672130236534379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3589.5459999999998</v>
      </c>
      <c r="G27" s="39">
        <v>348861.24000000005</v>
      </c>
      <c r="H27" s="38">
        <v>5030.09</v>
      </c>
      <c r="I27" s="38">
        <v>0</v>
      </c>
      <c r="J27" s="36">
        <f t="shared" si="5"/>
        <v>357480.87600000005</v>
      </c>
      <c r="K27" s="62">
        <v>0</v>
      </c>
      <c r="L27" s="62">
        <v>301234.05999999994</v>
      </c>
      <c r="M27" s="55" t="s">
        <v>13</v>
      </c>
      <c r="N27" s="55">
        <f t="shared" si="7"/>
        <v>0.18672130236534379</v>
      </c>
    </row>
    <row r="28" spans="2:20" ht="13.5" thickBot="1" x14ac:dyDescent="0.3">
      <c r="B28" s="10" t="s">
        <v>14</v>
      </c>
      <c r="C28" s="42">
        <f t="shared" ref="C28:D28" si="10">SUM(C29:C31)</f>
        <v>216561</v>
      </c>
      <c r="D28" s="42">
        <f t="shared" si="10"/>
        <v>127510</v>
      </c>
      <c r="E28" s="42">
        <f t="shared" ref="E28:I28" si="11">SUM(E29:E31)</f>
        <v>2157021.003</v>
      </c>
      <c r="F28" s="42">
        <f t="shared" si="11"/>
        <v>165856.95499999999</v>
      </c>
      <c r="G28" s="42">
        <f t="shared" si="11"/>
        <v>735834.05500000005</v>
      </c>
      <c r="H28" s="42">
        <f t="shared" si="11"/>
        <v>264407.35800000001</v>
      </c>
      <c r="I28" s="42">
        <f t="shared" si="11"/>
        <v>26388.559999999998</v>
      </c>
      <c r="J28" s="36">
        <f t="shared" si="5"/>
        <v>3349507.9310000003</v>
      </c>
      <c r="K28" s="61">
        <f>SUM(K29:K31)</f>
        <v>180750</v>
      </c>
      <c r="L28" s="61">
        <f>SUM(L29:L31)</f>
        <v>3053385.6829999997</v>
      </c>
      <c r="M28" s="55">
        <f t="shared" si="6"/>
        <v>0.19812448132780092</v>
      </c>
      <c r="N28" s="55">
        <f t="shared" si="7"/>
        <v>9.6981606237524387E-2</v>
      </c>
    </row>
    <row r="29" spans="2:20" s="11" customFormat="1" ht="12" thickBot="1" x14ac:dyDescent="0.25">
      <c r="B29" s="43" t="s">
        <v>15</v>
      </c>
      <c r="C29" s="12">
        <v>91923</v>
      </c>
      <c r="D29" s="12">
        <v>52461</v>
      </c>
      <c r="E29" s="12">
        <v>785669.10800000012</v>
      </c>
      <c r="F29" s="38">
        <v>165856.95499999999</v>
      </c>
      <c r="G29" s="39">
        <v>552351.78500000003</v>
      </c>
      <c r="H29" s="38">
        <v>264407.35800000001</v>
      </c>
      <c r="I29" s="38">
        <v>26388.559999999998</v>
      </c>
      <c r="J29" s="36">
        <f t="shared" si="5"/>
        <v>1794673.7660000003</v>
      </c>
      <c r="K29" s="62">
        <v>71265</v>
      </c>
      <c r="L29" s="62">
        <v>1631302.9559999998</v>
      </c>
      <c r="M29" s="55">
        <f t="shared" si="6"/>
        <v>0.28987581561776476</v>
      </c>
      <c r="N29" s="55">
        <f t="shared" si="7"/>
        <v>0.100147436991465</v>
      </c>
      <c r="T29" s="40"/>
    </row>
    <row r="30" spans="2:20" s="11" customFormat="1" ht="12" thickBot="1" x14ac:dyDescent="0.25">
      <c r="B30" s="43" t="s">
        <v>16</v>
      </c>
      <c r="C30" s="12">
        <v>124638</v>
      </c>
      <c r="D30" s="12">
        <v>75049</v>
      </c>
      <c r="E30" s="12">
        <v>1371351.895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1371351.895</v>
      </c>
      <c r="K30" s="62">
        <v>109485</v>
      </c>
      <c r="L30" s="62">
        <v>1161193.1269999999</v>
      </c>
      <c r="M30" s="55">
        <f t="shared" si="6"/>
        <v>0.1384025208932731</v>
      </c>
      <c r="N30" s="55">
        <f t="shared" si="7"/>
        <v>0.18098519799454538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183482.27</v>
      </c>
      <c r="H31" s="38">
        <v>0</v>
      </c>
      <c r="I31" s="38">
        <v>0</v>
      </c>
      <c r="J31" s="36">
        <f t="shared" si="5"/>
        <v>183482.27</v>
      </c>
      <c r="K31" s="62">
        <v>0</v>
      </c>
      <c r="L31" s="62">
        <v>260889.59999999989</v>
      </c>
      <c r="M31" s="55" t="s">
        <v>13</v>
      </c>
      <c r="N31" s="55">
        <f t="shared" si="7"/>
        <v>-0.29670531136542022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0</v>
      </c>
      <c r="D32" s="36">
        <f t="shared" si="12"/>
        <v>0</v>
      </c>
      <c r="E32" s="36">
        <f>E33</f>
        <v>0</v>
      </c>
      <c r="F32" s="36">
        <f>F33</f>
        <v>96279.628999999986</v>
      </c>
      <c r="G32" s="36">
        <f>G33</f>
        <v>209269</v>
      </c>
      <c r="H32" s="36">
        <f>H33</f>
        <v>0</v>
      </c>
      <c r="I32" s="36">
        <f>I33</f>
        <v>4287.9399999999996</v>
      </c>
      <c r="J32" s="36">
        <f t="shared" si="5"/>
        <v>309836.56899999996</v>
      </c>
      <c r="K32" s="61">
        <f>K33</f>
        <v>0</v>
      </c>
      <c r="L32" s="61">
        <f>L33</f>
        <v>162185.38099999999</v>
      </c>
      <c r="M32" s="55" t="s">
        <v>13</v>
      </c>
      <c r="N32" s="55">
        <f t="shared" si="7"/>
        <v>0.91038530778553928</v>
      </c>
      <c r="T32" s="40"/>
    </row>
    <row r="33" spans="1:22" s="11" customFormat="1" ht="12" thickBot="1" x14ac:dyDescent="0.25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96279.628999999986</v>
      </c>
      <c r="G33" s="39">
        <v>209269</v>
      </c>
      <c r="H33" s="38">
        <v>0</v>
      </c>
      <c r="I33" s="38">
        <v>4287.9399999999996</v>
      </c>
      <c r="J33" s="36">
        <f t="shared" si="5"/>
        <v>309836.56899999996</v>
      </c>
      <c r="K33" s="62">
        <v>0</v>
      </c>
      <c r="L33" s="62">
        <v>162185.38099999999</v>
      </c>
      <c r="M33" s="55" t="s">
        <v>13</v>
      </c>
      <c r="N33" s="55">
        <f t="shared" si="7"/>
        <v>0.91038530778553928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747</v>
      </c>
      <c r="D34" s="36">
        <f t="shared" si="13"/>
        <v>518</v>
      </c>
      <c r="E34" s="36">
        <f t="shared" si="13"/>
        <v>5674.3850000000002</v>
      </c>
      <c r="F34" s="36">
        <f t="shared" si="13"/>
        <v>33998.31</v>
      </c>
      <c r="G34" s="36">
        <f t="shared" si="13"/>
        <v>526734.23800000001</v>
      </c>
      <c r="H34" s="36">
        <f t="shared" si="13"/>
        <v>22690.544000000002</v>
      </c>
      <c r="I34" s="36">
        <f t="shared" si="13"/>
        <v>0</v>
      </c>
      <c r="J34" s="36">
        <f t="shared" si="5"/>
        <v>589097.47699999996</v>
      </c>
      <c r="K34" s="61">
        <f>K35</f>
        <v>835</v>
      </c>
      <c r="L34" s="61">
        <f>L35</f>
        <v>481842.87200000003</v>
      </c>
      <c r="M34" s="55">
        <f t="shared" si="6"/>
        <v>-0.10538922155688624</v>
      </c>
      <c r="N34" s="55">
        <f t="shared" si="7"/>
        <v>0.22259249069061648</v>
      </c>
      <c r="T34" s="40"/>
    </row>
    <row r="35" spans="1:22" s="11" customFormat="1" ht="12" thickBot="1" x14ac:dyDescent="0.25">
      <c r="B35" s="41" t="s">
        <v>21</v>
      </c>
      <c r="C35" s="12">
        <v>747</v>
      </c>
      <c r="D35" s="12">
        <v>518</v>
      </c>
      <c r="E35" s="12">
        <v>5674.3850000000002</v>
      </c>
      <c r="F35" s="38">
        <v>33998.31</v>
      </c>
      <c r="G35" s="39">
        <v>526734.23800000001</v>
      </c>
      <c r="H35" s="38">
        <v>22690.544000000002</v>
      </c>
      <c r="I35" s="38">
        <v>0</v>
      </c>
      <c r="J35" s="36">
        <f t="shared" si="5"/>
        <v>589097.47699999996</v>
      </c>
      <c r="K35" s="62">
        <v>835</v>
      </c>
      <c r="L35" s="62">
        <v>481842.87200000003</v>
      </c>
      <c r="M35" s="55">
        <f t="shared" si="6"/>
        <v>-0.10538922155688624</v>
      </c>
      <c r="N35" s="55">
        <f t="shared" si="7"/>
        <v>0.22259249069061648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1872</v>
      </c>
      <c r="D36" s="36">
        <f t="shared" si="14"/>
        <v>1328</v>
      </c>
      <c r="E36" s="36">
        <f>E37</f>
        <v>3558</v>
      </c>
      <c r="F36" s="36">
        <f>F37</f>
        <v>10</v>
      </c>
      <c r="G36" s="36">
        <f>G37</f>
        <v>72465</v>
      </c>
      <c r="H36" s="36">
        <f>H37</f>
        <v>1009</v>
      </c>
      <c r="I36" s="36">
        <f>I37</f>
        <v>0</v>
      </c>
      <c r="J36" s="36">
        <f t="shared" si="5"/>
        <v>77042</v>
      </c>
      <c r="K36" s="61">
        <f>K37</f>
        <v>1685</v>
      </c>
      <c r="L36" s="61">
        <f>L37</f>
        <v>22547</v>
      </c>
      <c r="M36" s="55">
        <f t="shared" si="6"/>
        <v>0.11097922848664687</v>
      </c>
      <c r="N36" s="55" t="s">
        <v>39</v>
      </c>
      <c r="T36" s="40"/>
    </row>
    <row r="37" spans="1:22" s="11" customFormat="1" ht="12" thickBot="1" x14ac:dyDescent="0.25">
      <c r="B37" s="43" t="s">
        <v>23</v>
      </c>
      <c r="C37" s="12">
        <v>1872</v>
      </c>
      <c r="D37" s="12">
        <v>1328</v>
      </c>
      <c r="E37" s="12">
        <v>3558</v>
      </c>
      <c r="F37" s="38">
        <v>10</v>
      </c>
      <c r="G37" s="39">
        <v>72465</v>
      </c>
      <c r="H37" s="38">
        <v>1009</v>
      </c>
      <c r="I37" s="38">
        <v>0</v>
      </c>
      <c r="J37" s="36">
        <f t="shared" si="5"/>
        <v>77042</v>
      </c>
      <c r="K37" s="62">
        <v>1685</v>
      </c>
      <c r="L37" s="62">
        <v>22547</v>
      </c>
      <c r="M37" s="55">
        <f t="shared" si="6"/>
        <v>0.11097922848664687</v>
      </c>
      <c r="N37" s="55" t="s">
        <v>39</v>
      </c>
      <c r="T37" s="40"/>
    </row>
    <row r="38" spans="1:22" ht="13.5" thickBot="1" x14ac:dyDescent="0.35">
      <c r="B38" s="66" t="s">
        <v>24</v>
      </c>
      <c r="C38" s="67">
        <f>C39+C41+C44</f>
        <v>602</v>
      </c>
      <c r="D38" s="67">
        <f>D39+D41+D44</f>
        <v>309</v>
      </c>
      <c r="E38" s="67">
        <f>E39+E41+E44</f>
        <v>4905.83</v>
      </c>
      <c r="F38" s="67">
        <f>F39+F41+F44</f>
        <v>19162.48</v>
      </c>
      <c r="G38" s="67">
        <f t="shared" ref="G38:I38" si="15">G39+G41+G44</f>
        <v>0</v>
      </c>
      <c r="H38" s="67">
        <f t="shared" si="15"/>
        <v>8615.92</v>
      </c>
      <c r="I38" s="67">
        <f t="shared" si="15"/>
        <v>209</v>
      </c>
      <c r="J38" s="67">
        <f>SUM(E38:I38)</f>
        <v>32893.229999999996</v>
      </c>
      <c r="K38" s="61">
        <f>K39+K41+K44</f>
        <v>393</v>
      </c>
      <c r="L38" s="61">
        <f>L39+L41+L44</f>
        <v>28705.100000000002</v>
      </c>
      <c r="M38" s="55">
        <f t="shared" si="6"/>
        <v>0.53180661577608146</v>
      </c>
      <c r="N38" s="55">
        <f t="shared" si="7"/>
        <v>0.14590194773750986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17</v>
      </c>
      <c r="D39" s="36">
        <f t="shared" si="16"/>
        <v>15</v>
      </c>
      <c r="E39" s="36">
        <f>E40</f>
        <v>23</v>
      </c>
      <c r="F39" s="36">
        <f>F40</f>
        <v>8539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8562</v>
      </c>
      <c r="K39" s="61">
        <f>K40</f>
        <v>1</v>
      </c>
      <c r="L39" s="61">
        <f>L40</f>
        <v>10551</v>
      </c>
      <c r="M39" s="55" t="s">
        <v>39</v>
      </c>
      <c r="N39" s="55">
        <f t="shared" si="7"/>
        <v>-0.18851293716235429</v>
      </c>
      <c r="U39" s="11"/>
      <c r="V39" s="11"/>
    </row>
    <row r="40" spans="1:22" s="11" customFormat="1" ht="12" thickBot="1" x14ac:dyDescent="0.25">
      <c r="B40" s="43" t="s">
        <v>26</v>
      </c>
      <c r="C40" s="12">
        <v>17</v>
      </c>
      <c r="D40" s="12">
        <v>15</v>
      </c>
      <c r="E40" s="12">
        <v>23</v>
      </c>
      <c r="F40" s="38">
        <v>8539</v>
      </c>
      <c r="G40" s="39">
        <v>0</v>
      </c>
      <c r="H40" s="38">
        <v>0</v>
      </c>
      <c r="I40" s="38">
        <v>0</v>
      </c>
      <c r="J40" s="36">
        <f t="shared" si="5"/>
        <v>8562</v>
      </c>
      <c r="K40" s="62">
        <v>1</v>
      </c>
      <c r="L40" s="62">
        <v>10551</v>
      </c>
      <c r="M40" s="55" t="s">
        <v>39</v>
      </c>
      <c r="N40" s="55">
        <f t="shared" si="7"/>
        <v>-0.18851293716235429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121</v>
      </c>
      <c r="D41" s="42">
        <f t="shared" si="17"/>
        <v>61</v>
      </c>
      <c r="E41" s="42">
        <f t="shared" si="17"/>
        <v>1025.97</v>
      </c>
      <c r="F41" s="42">
        <f t="shared" si="17"/>
        <v>8409.0300000000007</v>
      </c>
      <c r="G41" s="42">
        <f t="shared" si="17"/>
        <v>0</v>
      </c>
      <c r="H41" s="42">
        <f t="shared" si="17"/>
        <v>0</v>
      </c>
      <c r="I41" s="42">
        <f t="shared" si="17"/>
        <v>209</v>
      </c>
      <c r="J41" s="36">
        <f t="shared" si="5"/>
        <v>9644</v>
      </c>
      <c r="K41" s="63">
        <f>K42+K43</f>
        <v>74</v>
      </c>
      <c r="L41" s="63">
        <f>L42+L43</f>
        <v>14077.4</v>
      </c>
      <c r="M41" s="55">
        <f t="shared" si="6"/>
        <v>0.63513513513513509</v>
      </c>
      <c r="N41" s="55">
        <f t="shared" si="7"/>
        <v>-0.31493031383636183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7415</v>
      </c>
      <c r="G42" s="39">
        <v>0</v>
      </c>
      <c r="H42" s="38">
        <v>0</v>
      </c>
      <c r="I42" s="38">
        <v>209</v>
      </c>
      <c r="J42" s="36">
        <f t="shared" si="5"/>
        <v>7624</v>
      </c>
      <c r="K42" s="62">
        <v>0</v>
      </c>
      <c r="L42" s="62">
        <v>12409</v>
      </c>
      <c r="M42" s="55" t="s">
        <v>13</v>
      </c>
      <c r="N42" s="55">
        <f t="shared" si="7"/>
        <v>-0.38560722056571839</v>
      </c>
      <c r="T42" s="40"/>
    </row>
    <row r="43" spans="1:22" s="11" customFormat="1" ht="12" thickBot="1" x14ac:dyDescent="0.25">
      <c r="B43" s="43" t="s">
        <v>29</v>
      </c>
      <c r="C43" s="12">
        <v>121</v>
      </c>
      <c r="D43" s="12">
        <v>61</v>
      </c>
      <c r="E43" s="12">
        <v>1025.97</v>
      </c>
      <c r="F43" s="38">
        <v>994.02999999999986</v>
      </c>
      <c r="G43" s="39">
        <v>0</v>
      </c>
      <c r="H43" s="38">
        <v>0</v>
      </c>
      <c r="I43" s="38">
        <v>0</v>
      </c>
      <c r="J43" s="36">
        <f t="shared" si="5"/>
        <v>2020</v>
      </c>
      <c r="K43" s="62">
        <v>74</v>
      </c>
      <c r="L43" s="62">
        <v>1668.4</v>
      </c>
      <c r="M43" s="55">
        <f t="shared" si="6"/>
        <v>0.63513513513513509</v>
      </c>
      <c r="N43" s="55">
        <f t="shared" si="7"/>
        <v>0.21074082953728124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464</v>
      </c>
      <c r="D44" s="36">
        <f t="shared" si="18"/>
        <v>233</v>
      </c>
      <c r="E44" s="36">
        <f>E45</f>
        <v>3856.86</v>
      </c>
      <c r="F44" s="36">
        <f>F45</f>
        <v>2214.4499999999998</v>
      </c>
      <c r="G44" s="36">
        <f>G45</f>
        <v>0</v>
      </c>
      <c r="H44" s="36">
        <f>H45</f>
        <v>8615.92</v>
      </c>
      <c r="I44" s="36">
        <f>I45</f>
        <v>0</v>
      </c>
      <c r="J44" s="36">
        <f>SUM(E44:I44)</f>
        <v>14687.23</v>
      </c>
      <c r="K44" s="61">
        <f>K45</f>
        <v>318</v>
      </c>
      <c r="L44" s="61">
        <f>L45</f>
        <v>4076.7000000000003</v>
      </c>
      <c r="M44" s="55">
        <f t="shared" si="6"/>
        <v>0.45911949685534581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464</v>
      </c>
      <c r="D45" s="12">
        <v>233</v>
      </c>
      <c r="E45" s="12">
        <v>3856.86</v>
      </c>
      <c r="F45" s="46">
        <v>2214.4499999999998</v>
      </c>
      <c r="G45" s="47">
        <v>0</v>
      </c>
      <c r="H45" s="39">
        <v>8615.92</v>
      </c>
      <c r="I45" s="46">
        <v>0</v>
      </c>
      <c r="J45" s="48">
        <f>SUM(E45:I45)</f>
        <v>14687.23</v>
      </c>
      <c r="K45" s="62">
        <v>318</v>
      </c>
      <c r="L45" s="62">
        <v>4076.7000000000003</v>
      </c>
      <c r="M45" s="55">
        <f t="shared" si="6"/>
        <v>0.45911949685534581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3613.74</v>
      </c>
      <c r="G47" s="51">
        <f t="shared" si="19"/>
        <v>406.73</v>
      </c>
      <c r="H47" s="51">
        <f t="shared" si="19"/>
        <v>2166.35</v>
      </c>
      <c r="I47" s="35">
        <f t="shared" si="19"/>
        <v>0</v>
      </c>
      <c r="J47" s="51">
        <f>SUM(E47:I47)</f>
        <v>6186.82</v>
      </c>
      <c r="K47" s="64">
        <f>K48+K51</f>
        <v>0</v>
      </c>
      <c r="L47" s="64">
        <f>L48+L51</f>
        <v>3872</v>
      </c>
      <c r="M47" s="55" t="s">
        <v>13</v>
      </c>
      <c r="N47" s="55">
        <f t="shared" si="7"/>
        <v>0.59783574380165283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3613.74</v>
      </c>
      <c r="G48" s="64">
        <f t="shared" si="20"/>
        <v>406.73</v>
      </c>
      <c r="H48" s="64">
        <f t="shared" si="20"/>
        <v>2166.35</v>
      </c>
      <c r="I48" s="64">
        <f t="shared" si="20"/>
        <v>0</v>
      </c>
      <c r="J48" s="64">
        <f t="shared" si="20"/>
        <v>6186.82</v>
      </c>
      <c r="K48" s="64">
        <f t="shared" si="20"/>
        <v>0</v>
      </c>
      <c r="L48" s="64">
        <f t="shared" si="20"/>
        <v>3872</v>
      </c>
      <c r="M48" s="55" t="s">
        <v>13</v>
      </c>
      <c r="N48" s="55">
        <f t="shared" si="7"/>
        <v>0.59783574380165283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3613.74</v>
      </c>
      <c r="G49" s="36">
        <f t="shared" si="22"/>
        <v>406.73</v>
      </c>
      <c r="H49" s="36">
        <f t="shared" si="22"/>
        <v>2166.35</v>
      </c>
      <c r="I49" s="36">
        <f t="shared" si="22"/>
        <v>0</v>
      </c>
      <c r="J49" s="36">
        <f t="shared" ref="J49:J53" si="23">SUM(E49:I49)</f>
        <v>6186.82</v>
      </c>
      <c r="K49" s="61">
        <f t="shared" ref="K49:L49" si="24">K50</f>
        <v>0</v>
      </c>
      <c r="L49" s="61">
        <f t="shared" si="24"/>
        <v>3872</v>
      </c>
      <c r="M49" s="55" t="s">
        <v>13</v>
      </c>
      <c r="N49" s="55">
        <f t="shared" si="7"/>
        <v>0.59783574380165283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3613.74</v>
      </c>
      <c r="G50" s="39">
        <v>406.73</v>
      </c>
      <c r="H50" s="38">
        <v>2166.35</v>
      </c>
      <c r="I50" s="38">
        <v>0</v>
      </c>
      <c r="J50" s="36">
        <f t="shared" si="23"/>
        <v>6186.82</v>
      </c>
      <c r="K50" s="62">
        <v>0</v>
      </c>
      <c r="L50" s="62">
        <v>3872</v>
      </c>
      <c r="M50" s="55" t="s">
        <v>13</v>
      </c>
      <c r="N50" s="55">
        <f t="shared" si="7"/>
        <v>0.59783574380165283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0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0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>
        <v>0</v>
      </c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0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 J48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5BC5-B2BB-4461-A567-EA4933CC6ADE}">
  <dimension ref="A10:R71"/>
  <sheetViews>
    <sheetView showGridLines="0" topLeftCell="A8" zoomScale="85" zoomScaleNormal="85" zoomScaleSheetLayoutView="100" workbookViewId="0">
      <selection activeCell="D28" sqref="D2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46</v>
      </c>
    </row>
    <row r="16" spans="2:10" ht="18.75" customHeight="1" x14ac:dyDescent="0.25">
      <c r="B16" s="73"/>
      <c r="C16" s="69" t="s">
        <v>43</v>
      </c>
      <c r="D16" s="69" t="s">
        <v>44</v>
      </c>
      <c r="E16" s="69" t="s">
        <v>45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91883</v>
      </c>
      <c r="D19" s="25">
        <f t="shared" si="0"/>
        <v>53955</v>
      </c>
      <c r="E19" s="25">
        <f t="shared" si="0"/>
        <v>851327.30100000009</v>
      </c>
      <c r="F19" s="25">
        <f t="shared" si="0"/>
        <v>233232.587</v>
      </c>
      <c r="G19" s="25">
        <f t="shared" si="0"/>
        <v>1021997.525</v>
      </c>
      <c r="H19" s="25">
        <f t="shared" si="0"/>
        <v>143017.33600000001</v>
      </c>
      <c r="I19" s="25">
        <f t="shared" si="0"/>
        <v>29489.519999999997</v>
      </c>
      <c r="J19" s="25">
        <f>SUM(E19:I19)</f>
        <v>2279064.2690000003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91883</v>
      </c>
      <c r="D22" s="34">
        <f t="shared" si="1"/>
        <v>53955</v>
      </c>
      <c r="E22" s="34">
        <f t="shared" si="1"/>
        <v>851327.30100000009</v>
      </c>
      <c r="F22" s="34">
        <f t="shared" si="1"/>
        <v>233164.88699999999</v>
      </c>
      <c r="G22" s="34">
        <f t="shared" si="1"/>
        <v>1021997.525</v>
      </c>
      <c r="H22" s="34">
        <f t="shared" si="1"/>
        <v>143017.33600000001</v>
      </c>
      <c r="I22" s="34">
        <f t="shared" si="1"/>
        <v>29489.519999999997</v>
      </c>
      <c r="J22" s="35">
        <f t="shared" si="1"/>
        <v>2278996.5690000001</v>
      </c>
      <c r="M22" s="19"/>
    </row>
    <row r="23" spans="2:16" ht="13" x14ac:dyDescent="0.3">
      <c r="B23" s="66" t="s">
        <v>9</v>
      </c>
      <c r="C23" s="67">
        <f>C24+C28+C34+C36+C32+C26</f>
        <v>91731</v>
      </c>
      <c r="D23" s="67">
        <f t="shared" ref="D23:F23" si="2">D24+D28+D34+D36+D32+D26</f>
        <v>53879</v>
      </c>
      <c r="E23" s="67">
        <f t="shared" si="2"/>
        <v>851013.94100000011</v>
      </c>
      <c r="F23" s="67">
        <f t="shared" si="2"/>
        <v>231691.23699999999</v>
      </c>
      <c r="G23" s="67">
        <f>G24+G28+G34+G36+G32+G26</f>
        <v>1021997.525</v>
      </c>
      <c r="H23" s="67">
        <f t="shared" ref="H23:I23" si="3">H24+H28+H34+H36+H32+H26</f>
        <v>143017.33600000001</v>
      </c>
      <c r="I23" s="67">
        <f t="shared" si="3"/>
        <v>29489.519999999997</v>
      </c>
      <c r="J23" s="68">
        <f t="shared" ref="J23:J43" si="4">SUM(E23:I23)</f>
        <v>2277209.5590000004</v>
      </c>
      <c r="M23" s="19"/>
    </row>
    <row r="24" spans="2:16" ht="13" x14ac:dyDescent="0.25">
      <c r="B24" s="10" t="s">
        <v>10</v>
      </c>
      <c r="C24" s="36">
        <f t="shared" ref="C24:I24" si="5">C25</f>
        <v>10021</v>
      </c>
      <c r="D24" s="36">
        <f t="shared" si="5"/>
        <v>5183</v>
      </c>
      <c r="E24" s="36">
        <f t="shared" si="5"/>
        <v>15290.929000000002</v>
      </c>
      <c r="F24" s="36">
        <f t="shared" si="5"/>
        <v>0</v>
      </c>
      <c r="G24" s="36">
        <f t="shared" si="5"/>
        <v>40608.460000000006</v>
      </c>
      <c r="H24" s="36">
        <f t="shared" si="5"/>
        <v>0</v>
      </c>
      <c r="I24" s="36">
        <f t="shared" si="5"/>
        <v>0</v>
      </c>
      <c r="J24" s="36">
        <f t="shared" si="4"/>
        <v>55899.38900000001</v>
      </c>
      <c r="M24" s="19"/>
    </row>
    <row r="25" spans="2:16" s="11" customFormat="1" x14ac:dyDescent="0.2">
      <c r="B25" s="37" t="s">
        <v>11</v>
      </c>
      <c r="C25" s="12">
        <v>10021</v>
      </c>
      <c r="D25" s="12">
        <v>5183</v>
      </c>
      <c r="E25" s="12">
        <v>15290.929000000002</v>
      </c>
      <c r="F25" s="38"/>
      <c r="G25" s="39">
        <v>40608.460000000006</v>
      </c>
      <c r="H25" s="38"/>
      <c r="I25" s="38"/>
      <c r="J25" s="36">
        <f t="shared" si="4"/>
        <v>55899.38900000001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3589.5459999999998</v>
      </c>
      <c r="G26" s="36">
        <f>G27</f>
        <v>190672.15000000002</v>
      </c>
      <c r="H26" s="36">
        <f>H27</f>
        <v>0</v>
      </c>
      <c r="I26" s="36">
        <f>I27</f>
        <v>0</v>
      </c>
      <c r="J26" s="36">
        <f t="shared" si="4"/>
        <v>194261.69600000003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3589.5459999999998</v>
      </c>
      <c r="G27" s="39">
        <v>190672.15000000002</v>
      </c>
      <c r="H27" s="38"/>
      <c r="I27" s="38"/>
      <c r="J27" s="36">
        <f t="shared" si="4"/>
        <v>194261.69600000003</v>
      </c>
    </row>
    <row r="28" spans="2:16" ht="13" x14ac:dyDescent="0.25">
      <c r="B28" s="10" t="s">
        <v>14</v>
      </c>
      <c r="C28" s="42">
        <f t="shared" ref="C28:I28" si="7">SUM(C29:C31)</f>
        <v>81125</v>
      </c>
      <c r="D28" s="42">
        <f t="shared" si="7"/>
        <v>48277</v>
      </c>
      <c r="E28" s="42">
        <f t="shared" si="7"/>
        <v>831578.62700000009</v>
      </c>
      <c r="F28" s="42">
        <f t="shared" si="7"/>
        <v>165711.41199999998</v>
      </c>
      <c r="G28" s="42">
        <f t="shared" si="7"/>
        <v>552351.78500000003</v>
      </c>
      <c r="H28" s="42">
        <f t="shared" si="7"/>
        <v>133827.84600000002</v>
      </c>
      <c r="I28" s="42">
        <f t="shared" si="7"/>
        <v>25201.579999999998</v>
      </c>
      <c r="J28" s="36">
        <f t="shared" si="4"/>
        <v>1708671.25</v>
      </c>
    </row>
    <row r="29" spans="2:16" s="11" customFormat="1" x14ac:dyDescent="0.2">
      <c r="B29" s="43" t="s">
        <v>15</v>
      </c>
      <c r="C29" s="12">
        <v>30848</v>
      </c>
      <c r="D29" s="12">
        <v>17854</v>
      </c>
      <c r="E29" s="12">
        <v>291467.484</v>
      </c>
      <c r="F29" s="38">
        <v>165711.41199999998</v>
      </c>
      <c r="G29" s="39">
        <v>552351.78500000003</v>
      </c>
      <c r="H29" s="38">
        <v>133827.84600000002</v>
      </c>
      <c r="I29" s="38">
        <v>25201.579999999998</v>
      </c>
      <c r="J29" s="36">
        <f t="shared" si="4"/>
        <v>1168560.1070000001</v>
      </c>
      <c r="P29" s="40"/>
    </row>
    <row r="30" spans="2:16" s="11" customFormat="1" x14ac:dyDescent="0.2">
      <c r="B30" s="43" t="s">
        <v>16</v>
      </c>
      <c r="C30" s="12">
        <v>50277</v>
      </c>
      <c r="D30" s="12">
        <v>30423</v>
      </c>
      <c r="E30" s="12">
        <v>540111.14300000004</v>
      </c>
      <c r="F30" s="38"/>
      <c r="G30" s="38"/>
      <c r="H30" s="38"/>
      <c r="I30" s="38"/>
      <c r="J30" s="36">
        <f t="shared" si="4"/>
        <v>540111.14300000004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31100.528999999995</v>
      </c>
      <c r="G32" s="36">
        <f>G33</f>
        <v>170493.46</v>
      </c>
      <c r="H32" s="36">
        <f>H33</f>
        <v>0</v>
      </c>
      <c r="I32" s="36">
        <f>I33</f>
        <v>4287.9399999999996</v>
      </c>
      <c r="J32" s="36">
        <f t="shared" si="4"/>
        <v>205881.929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>
        <v>31100.528999999995</v>
      </c>
      <c r="G33" s="39">
        <v>170493.46</v>
      </c>
      <c r="H33" s="38"/>
      <c r="I33" s="38">
        <v>4287.9399999999996</v>
      </c>
      <c r="J33" s="36">
        <f t="shared" si="4"/>
        <v>205881.929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213</v>
      </c>
      <c r="D34" s="36">
        <f t="shared" si="9"/>
        <v>165</v>
      </c>
      <c r="E34" s="36">
        <f t="shared" si="9"/>
        <v>3989.3849999999998</v>
      </c>
      <c r="F34" s="36">
        <f t="shared" si="9"/>
        <v>31289.749999999996</v>
      </c>
      <c r="G34" s="36">
        <f t="shared" si="9"/>
        <v>67871.67</v>
      </c>
      <c r="H34" s="36">
        <f t="shared" si="9"/>
        <v>9189.49</v>
      </c>
      <c r="I34" s="36">
        <f t="shared" si="9"/>
        <v>0</v>
      </c>
      <c r="J34" s="36">
        <f t="shared" si="4"/>
        <v>112340.295</v>
      </c>
      <c r="P34" s="40"/>
    </row>
    <row r="35" spans="1:18" s="11" customFormat="1" x14ac:dyDescent="0.2">
      <c r="B35" s="41" t="s">
        <v>21</v>
      </c>
      <c r="C35" s="12">
        <v>213</v>
      </c>
      <c r="D35" s="12">
        <v>165</v>
      </c>
      <c r="E35" s="12">
        <v>3989.3849999999998</v>
      </c>
      <c r="F35" s="38">
        <v>31289.749999999996</v>
      </c>
      <c r="G35" s="39">
        <v>67871.67</v>
      </c>
      <c r="H35" s="38">
        <v>9189.49</v>
      </c>
      <c r="I35" s="38"/>
      <c r="J35" s="36">
        <f t="shared" si="4"/>
        <v>112340.295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372</v>
      </c>
      <c r="D36" s="36">
        <f t="shared" si="10"/>
        <v>254</v>
      </c>
      <c r="E36" s="36">
        <f>E37</f>
        <v>155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155</v>
      </c>
      <c r="P36" s="40"/>
    </row>
    <row r="37" spans="1:18" s="11" customFormat="1" x14ac:dyDescent="0.2">
      <c r="B37" s="43" t="s">
        <v>23</v>
      </c>
      <c r="C37" s="12">
        <v>372</v>
      </c>
      <c r="D37" s="12">
        <v>254</v>
      </c>
      <c r="E37" s="12">
        <v>155</v>
      </c>
      <c r="F37" s="38"/>
      <c r="G37" s="39"/>
      <c r="H37" s="38"/>
      <c r="I37" s="38"/>
      <c r="J37" s="36">
        <f t="shared" si="4"/>
        <v>155</v>
      </c>
      <c r="P37" s="40"/>
    </row>
    <row r="38" spans="1:18" ht="13" x14ac:dyDescent="0.3">
      <c r="B38" s="66" t="s">
        <v>24</v>
      </c>
      <c r="C38" s="67">
        <f>C39+C41+C44</f>
        <v>152</v>
      </c>
      <c r="D38" s="67">
        <f>D39+D41+D44</f>
        <v>76</v>
      </c>
      <c r="E38" s="67">
        <f>E39+E41+E44</f>
        <v>313.36</v>
      </c>
      <c r="F38" s="67">
        <f>F39+F41+F44</f>
        <v>1473.6499999999999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1787.0099999999998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152</v>
      </c>
      <c r="D44" s="36">
        <f t="shared" si="14"/>
        <v>76</v>
      </c>
      <c r="E44" s="36">
        <f>E45</f>
        <v>313.36</v>
      </c>
      <c r="F44" s="36">
        <f>F45</f>
        <v>1473.6499999999999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1787.0099999999998</v>
      </c>
      <c r="P44" s="40"/>
    </row>
    <row r="45" spans="1:18" s="11" customFormat="1" ht="12" thickBot="1" x14ac:dyDescent="0.25">
      <c r="B45" s="45" t="s">
        <v>41</v>
      </c>
      <c r="C45" s="12">
        <v>152</v>
      </c>
      <c r="D45" s="12">
        <v>76</v>
      </c>
      <c r="E45" s="12">
        <v>313.36</v>
      </c>
      <c r="F45" s="46">
        <v>1473.6499999999999</v>
      </c>
      <c r="G45" s="47"/>
      <c r="H45" s="39"/>
      <c r="I45" s="46"/>
      <c r="J45" s="48">
        <f>SUM(E45:I45)</f>
        <v>1787.0099999999998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67.7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67.7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67.7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67.7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67.7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67.7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>
        <v>67.7</v>
      </c>
      <c r="G50" s="39"/>
      <c r="H50" s="38"/>
      <c r="I50" s="38"/>
      <c r="J50" s="36">
        <f t="shared" si="18"/>
        <v>67.7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47" formulaRange="1"/>
    <ignoredError sqref="J48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18F9-D061-454B-89F1-C0F9BDAEC8D0}">
  <dimension ref="A10:R71"/>
  <sheetViews>
    <sheetView showGridLines="0" zoomScale="70" zoomScaleNormal="70" zoomScaleSheetLayoutView="100" workbookViewId="0">
      <selection activeCell="G39" sqref="G39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46</v>
      </c>
    </row>
    <row r="16" spans="2:10" ht="18.75" customHeight="1" x14ac:dyDescent="0.25">
      <c r="B16" s="73"/>
      <c r="C16" s="69" t="s">
        <v>43</v>
      </c>
      <c r="D16" s="69" t="s">
        <v>44</v>
      </c>
      <c r="E16" s="69" t="s">
        <v>45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82812</v>
      </c>
      <c r="D19" s="25">
        <f t="shared" si="0"/>
        <v>48247</v>
      </c>
      <c r="E19" s="25">
        <f t="shared" si="0"/>
        <v>765918.33900000004</v>
      </c>
      <c r="F19" s="25">
        <f t="shared" si="0"/>
        <v>71833.303</v>
      </c>
      <c r="G19" s="25">
        <f t="shared" si="0"/>
        <v>894844.03800000018</v>
      </c>
      <c r="H19" s="25">
        <f t="shared" si="0"/>
        <v>78976.301000000007</v>
      </c>
      <c r="I19" s="25">
        <f t="shared" si="0"/>
        <v>449.04999999999995</v>
      </c>
      <c r="J19" s="25">
        <f>SUM(E19:I19)</f>
        <v>1812021.0310000002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82812</v>
      </c>
      <c r="D22" s="34">
        <f t="shared" si="1"/>
        <v>48247</v>
      </c>
      <c r="E22" s="34">
        <f t="shared" si="1"/>
        <v>765918.33900000004</v>
      </c>
      <c r="F22" s="34">
        <f t="shared" si="1"/>
        <v>68287.263000000006</v>
      </c>
      <c r="G22" s="34">
        <f t="shared" si="1"/>
        <v>894844.03800000018</v>
      </c>
      <c r="H22" s="34">
        <f t="shared" si="1"/>
        <v>76809.951000000001</v>
      </c>
      <c r="I22" s="34">
        <f t="shared" si="1"/>
        <v>449.04999999999995</v>
      </c>
      <c r="J22" s="35">
        <f t="shared" si="1"/>
        <v>1806308.6410000003</v>
      </c>
      <c r="M22" s="19"/>
    </row>
    <row r="23" spans="2:16" ht="13" x14ac:dyDescent="0.3">
      <c r="B23" s="66" t="s">
        <v>9</v>
      </c>
      <c r="C23" s="67">
        <f>C24+C28+C34+C36+C32+C26</f>
        <v>82500</v>
      </c>
      <c r="D23" s="67">
        <f t="shared" ref="D23:F23" si="2">D24+D28+D34+D36+D32+D26</f>
        <v>48090</v>
      </c>
      <c r="E23" s="67">
        <f t="shared" si="2"/>
        <v>762374.83900000004</v>
      </c>
      <c r="F23" s="67">
        <f t="shared" si="2"/>
        <v>67546.463000000003</v>
      </c>
      <c r="G23" s="67">
        <f>G24+G28+G34+G36+G32+G26</f>
        <v>894844.03800000018</v>
      </c>
      <c r="H23" s="67">
        <f t="shared" ref="H23:I23" si="3">H24+H28+H34+H36+H32+H26</f>
        <v>68194.031000000003</v>
      </c>
      <c r="I23" s="67">
        <f t="shared" si="3"/>
        <v>449.04999999999995</v>
      </c>
      <c r="J23" s="68">
        <f t="shared" ref="J23:J43" si="4">SUM(E23:I23)</f>
        <v>1793408.4210000003</v>
      </c>
      <c r="M23" s="19"/>
    </row>
    <row r="24" spans="2:16" ht="13" x14ac:dyDescent="0.25">
      <c r="B24" s="10" t="s">
        <v>10</v>
      </c>
      <c r="C24" s="36">
        <f t="shared" ref="C24:I24" si="5">C25</f>
        <v>10721</v>
      </c>
      <c r="D24" s="36">
        <f t="shared" si="5"/>
        <v>5508</v>
      </c>
      <c r="E24" s="36">
        <f t="shared" si="5"/>
        <v>124939.63399999999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124939.63399999999</v>
      </c>
      <c r="M24" s="19"/>
    </row>
    <row r="25" spans="2:16" s="11" customFormat="1" x14ac:dyDescent="0.2">
      <c r="B25" s="37" t="s">
        <v>11</v>
      </c>
      <c r="C25" s="12">
        <v>10721</v>
      </c>
      <c r="D25" s="12">
        <v>5508</v>
      </c>
      <c r="E25" s="12">
        <v>124939.63399999999</v>
      </c>
      <c r="F25" s="38"/>
      <c r="G25" s="39">
        <v>0</v>
      </c>
      <c r="H25" s="38"/>
      <c r="I25" s="38"/>
      <c r="J25" s="36">
        <f t="shared" si="4"/>
        <v>124939.63399999999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158189.09000000003</v>
      </c>
      <c r="H26" s="36">
        <f>H27</f>
        <v>5030.09</v>
      </c>
      <c r="I26" s="36">
        <f>I27</f>
        <v>0</v>
      </c>
      <c r="J26" s="36">
        <f t="shared" si="4"/>
        <v>163219.18000000002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158189.09000000003</v>
      </c>
      <c r="H27" s="38">
        <v>5030.09</v>
      </c>
      <c r="I27" s="38"/>
      <c r="J27" s="36">
        <f t="shared" si="4"/>
        <v>163219.18000000002</v>
      </c>
    </row>
    <row r="28" spans="2:16" ht="13" x14ac:dyDescent="0.25">
      <c r="B28" s="10" t="s">
        <v>14</v>
      </c>
      <c r="C28" s="42">
        <f t="shared" ref="C28:I28" si="7">SUM(C29:C31)</f>
        <v>70495</v>
      </c>
      <c r="D28" s="42">
        <f t="shared" si="7"/>
        <v>41748</v>
      </c>
      <c r="E28" s="42">
        <f t="shared" si="7"/>
        <v>633596.00500000012</v>
      </c>
      <c r="F28" s="42">
        <f t="shared" si="7"/>
        <v>142.01300000000001</v>
      </c>
      <c r="G28" s="42">
        <f t="shared" si="7"/>
        <v>183482.27</v>
      </c>
      <c r="H28" s="42">
        <f t="shared" si="7"/>
        <v>62184.941000000006</v>
      </c>
      <c r="I28" s="42">
        <f t="shared" si="7"/>
        <v>449.04999999999995</v>
      </c>
      <c r="J28" s="36">
        <f t="shared" si="4"/>
        <v>879854.27900000021</v>
      </c>
    </row>
    <row r="29" spans="2:16" s="11" customFormat="1" x14ac:dyDescent="0.2">
      <c r="B29" s="43" t="s">
        <v>15</v>
      </c>
      <c r="C29" s="12">
        <v>26529</v>
      </c>
      <c r="D29" s="12">
        <v>15177</v>
      </c>
      <c r="E29" s="12">
        <v>179746.00500000006</v>
      </c>
      <c r="F29" s="38">
        <v>142.01300000000001</v>
      </c>
      <c r="G29" s="39">
        <v>0</v>
      </c>
      <c r="H29" s="38">
        <v>62184.941000000006</v>
      </c>
      <c r="I29" s="38">
        <v>449.04999999999995</v>
      </c>
      <c r="J29" s="36">
        <f t="shared" si="4"/>
        <v>242522.00900000008</v>
      </c>
      <c r="P29" s="40"/>
    </row>
    <row r="30" spans="2:16" s="11" customFormat="1" x14ac:dyDescent="0.2">
      <c r="B30" s="43" t="s">
        <v>16</v>
      </c>
      <c r="C30" s="12">
        <v>43966</v>
      </c>
      <c r="D30" s="12">
        <v>26571</v>
      </c>
      <c r="E30" s="12">
        <v>453850</v>
      </c>
      <c r="F30" s="38"/>
      <c r="G30" s="38">
        <v>0</v>
      </c>
      <c r="H30" s="38"/>
      <c r="I30" s="38"/>
      <c r="J30" s="36">
        <f t="shared" si="4"/>
        <v>453850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183482.27</v>
      </c>
      <c r="H31" s="38"/>
      <c r="I31" s="38"/>
      <c r="J31" s="36">
        <f t="shared" si="4"/>
        <v>183482.27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64893.760000000002</v>
      </c>
      <c r="G32" s="36">
        <f>G33</f>
        <v>38775.539999999994</v>
      </c>
      <c r="H32" s="36">
        <f>H33</f>
        <v>0</v>
      </c>
      <c r="I32" s="36">
        <f>I33</f>
        <v>0</v>
      </c>
      <c r="J32" s="36">
        <f t="shared" si="4"/>
        <v>103669.29999999999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>
        <v>64893.760000000002</v>
      </c>
      <c r="G33" s="39">
        <v>38775.539999999994</v>
      </c>
      <c r="H33" s="38"/>
      <c r="I33" s="38"/>
      <c r="J33" s="36">
        <f t="shared" si="4"/>
        <v>103669.29999999999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469</v>
      </c>
      <c r="D34" s="36">
        <f t="shared" si="9"/>
        <v>297</v>
      </c>
      <c r="E34" s="36">
        <f t="shared" si="9"/>
        <v>436.2</v>
      </c>
      <c r="F34" s="36">
        <f t="shared" si="9"/>
        <v>2505.69</v>
      </c>
      <c r="G34" s="36">
        <f t="shared" si="9"/>
        <v>441932.13800000004</v>
      </c>
      <c r="H34" s="36">
        <f t="shared" si="9"/>
        <v>0</v>
      </c>
      <c r="I34" s="36">
        <f t="shared" si="9"/>
        <v>0</v>
      </c>
      <c r="J34" s="36">
        <f t="shared" si="4"/>
        <v>444874.02800000005</v>
      </c>
      <c r="P34" s="40"/>
    </row>
    <row r="35" spans="1:18" s="11" customFormat="1" x14ac:dyDescent="0.2">
      <c r="B35" s="41" t="s">
        <v>21</v>
      </c>
      <c r="C35" s="12">
        <v>469</v>
      </c>
      <c r="D35" s="12">
        <v>297</v>
      </c>
      <c r="E35" s="12">
        <v>436.2</v>
      </c>
      <c r="F35" s="38">
        <v>2505.69</v>
      </c>
      <c r="G35" s="39">
        <v>441932.13800000004</v>
      </c>
      <c r="H35" s="38"/>
      <c r="I35" s="38"/>
      <c r="J35" s="36">
        <f t="shared" si="4"/>
        <v>444874.02800000005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815</v>
      </c>
      <c r="D36" s="36">
        <f t="shared" si="10"/>
        <v>537</v>
      </c>
      <c r="E36" s="36">
        <f>E37</f>
        <v>3403</v>
      </c>
      <c r="F36" s="36">
        <f>F37</f>
        <v>5</v>
      </c>
      <c r="G36" s="36">
        <f>G37</f>
        <v>72465</v>
      </c>
      <c r="H36" s="36">
        <f>H37</f>
        <v>979</v>
      </c>
      <c r="I36" s="36">
        <f>I37</f>
        <v>0</v>
      </c>
      <c r="J36" s="36">
        <f t="shared" si="4"/>
        <v>76852</v>
      </c>
      <c r="P36" s="40"/>
    </row>
    <row r="37" spans="1:18" s="11" customFormat="1" x14ac:dyDescent="0.2">
      <c r="B37" s="43" t="s">
        <v>23</v>
      </c>
      <c r="C37" s="12">
        <v>815</v>
      </c>
      <c r="D37" s="12">
        <v>537</v>
      </c>
      <c r="E37" s="12">
        <v>3403</v>
      </c>
      <c r="F37" s="38">
        <v>5</v>
      </c>
      <c r="G37" s="39">
        <v>72465</v>
      </c>
      <c r="H37" s="38">
        <v>979</v>
      </c>
      <c r="I37" s="38"/>
      <c r="J37" s="36">
        <f t="shared" si="4"/>
        <v>76852</v>
      </c>
      <c r="P37" s="40"/>
    </row>
    <row r="38" spans="1:18" ht="13" x14ac:dyDescent="0.3">
      <c r="B38" s="66" t="s">
        <v>24</v>
      </c>
      <c r="C38" s="67">
        <f>C39+C41+C44</f>
        <v>312</v>
      </c>
      <c r="D38" s="67">
        <f>D39+D41+D44</f>
        <v>157</v>
      </c>
      <c r="E38" s="67">
        <f>E39+E41+E44</f>
        <v>3543.5</v>
      </c>
      <c r="F38" s="67">
        <f>F39+F41+F44</f>
        <v>740.80000000000007</v>
      </c>
      <c r="G38" s="67">
        <f t="shared" ref="G38:I38" si="11">G39+G41+G44</f>
        <v>0</v>
      </c>
      <c r="H38" s="67">
        <f t="shared" si="11"/>
        <v>8615.92</v>
      </c>
      <c r="I38" s="67">
        <f t="shared" si="11"/>
        <v>0</v>
      </c>
      <c r="J38" s="67">
        <f>SUM(E38:I38)</f>
        <v>12900.220000000001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312</v>
      </c>
      <c r="D44" s="36">
        <f t="shared" si="14"/>
        <v>157</v>
      </c>
      <c r="E44" s="36">
        <f>E45</f>
        <v>3543.5</v>
      </c>
      <c r="F44" s="36">
        <f>F45</f>
        <v>740.80000000000007</v>
      </c>
      <c r="G44" s="36">
        <f>G45</f>
        <v>0</v>
      </c>
      <c r="H44" s="36">
        <f>H45</f>
        <v>8615.92</v>
      </c>
      <c r="I44" s="36">
        <f>I45</f>
        <v>0</v>
      </c>
      <c r="J44" s="36">
        <f>SUM(E44:I44)</f>
        <v>12900.220000000001</v>
      </c>
      <c r="P44" s="40"/>
    </row>
    <row r="45" spans="1:18" s="11" customFormat="1" ht="12" thickBot="1" x14ac:dyDescent="0.25">
      <c r="B45" s="45" t="s">
        <v>41</v>
      </c>
      <c r="C45" s="12">
        <v>312</v>
      </c>
      <c r="D45" s="12">
        <v>157</v>
      </c>
      <c r="E45" s="12">
        <v>3543.5</v>
      </c>
      <c r="F45" s="46">
        <v>740.80000000000007</v>
      </c>
      <c r="G45" s="47">
        <v>0</v>
      </c>
      <c r="H45" s="39">
        <v>8615.92</v>
      </c>
      <c r="I45" s="46"/>
      <c r="J45" s="48">
        <f>SUM(E45:I45)</f>
        <v>12900.220000000001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3546.04</v>
      </c>
      <c r="G47" s="51">
        <f t="shared" si="15"/>
        <v>0</v>
      </c>
      <c r="H47" s="51">
        <f t="shared" si="15"/>
        <v>2166.35</v>
      </c>
      <c r="I47" s="35">
        <f t="shared" si="15"/>
        <v>0</v>
      </c>
      <c r="J47" s="51">
        <f>SUM(E47:I47)</f>
        <v>5712.3899999999994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3546.04</v>
      </c>
      <c r="G48" s="64">
        <f t="shared" si="16"/>
        <v>0</v>
      </c>
      <c r="H48" s="64">
        <f t="shared" si="16"/>
        <v>2166.35</v>
      </c>
      <c r="I48" s="64">
        <f t="shared" si="16"/>
        <v>0</v>
      </c>
      <c r="J48" s="64">
        <f t="shared" si="16"/>
        <v>5712.3899999999994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3546.04</v>
      </c>
      <c r="G49" s="36">
        <f t="shared" si="16"/>
        <v>0</v>
      </c>
      <c r="H49" s="36">
        <f t="shared" si="16"/>
        <v>2166.35</v>
      </c>
      <c r="I49" s="36">
        <f t="shared" si="16"/>
        <v>0</v>
      </c>
      <c r="J49" s="36">
        <f t="shared" ref="J49:J53" si="18">SUM(E49:I49)</f>
        <v>5712.3899999999994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>
        <v>3546.04</v>
      </c>
      <c r="G50" s="39">
        <v>0</v>
      </c>
      <c r="H50" s="38">
        <v>2166.35</v>
      </c>
      <c r="I50" s="38"/>
      <c r="J50" s="36">
        <f t="shared" si="18"/>
        <v>5712.3899999999994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16F7-2738-4FD6-BE49-C852B41117B4}">
  <dimension ref="A10:R71"/>
  <sheetViews>
    <sheetView showGridLines="0" topLeftCell="A4" zoomScale="70" zoomScaleNormal="70" zoomScaleSheetLayoutView="100" workbookViewId="0">
      <selection activeCell="M16" sqref="M16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46</v>
      </c>
    </row>
    <row r="16" spans="2:10" ht="18.75" customHeight="1" x14ac:dyDescent="0.25">
      <c r="B16" s="73"/>
      <c r="C16" s="69" t="s">
        <v>43</v>
      </c>
      <c r="D16" s="69" t="s">
        <v>44</v>
      </c>
      <c r="E16" s="69" t="s">
        <v>45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58203</v>
      </c>
      <c r="D19" s="25">
        <f t="shared" si="0"/>
        <v>33829</v>
      </c>
      <c r="E19" s="25">
        <f t="shared" si="0"/>
        <v>665916.87100000004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273.93</v>
      </c>
      <c r="J19" s="25">
        <f>SUM(E19:I19)</f>
        <v>666190.80100000009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58203</v>
      </c>
      <c r="D22" s="34">
        <f t="shared" si="1"/>
        <v>33829</v>
      </c>
      <c r="E22" s="34">
        <f t="shared" si="1"/>
        <v>665916.87100000004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273.93</v>
      </c>
      <c r="J22" s="35">
        <f t="shared" si="1"/>
        <v>666190.80100000009</v>
      </c>
      <c r="M22" s="19"/>
    </row>
    <row r="23" spans="2:16" ht="13" x14ac:dyDescent="0.3">
      <c r="B23" s="66" t="s">
        <v>9</v>
      </c>
      <c r="C23" s="67">
        <f>C24+C28+C34+C36+C32+C26</f>
        <v>58203</v>
      </c>
      <c r="D23" s="67">
        <f t="shared" ref="D23:F23" si="2">D24+D28+D34+D36+D32+D26</f>
        <v>33829</v>
      </c>
      <c r="E23" s="67">
        <f t="shared" si="2"/>
        <v>665916.87100000004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273.93</v>
      </c>
      <c r="J23" s="68">
        <f t="shared" ref="J23:J43" si="4">SUM(E23:I23)</f>
        <v>666190.80100000009</v>
      </c>
      <c r="M23" s="19"/>
    </row>
    <row r="24" spans="2:16" ht="13" x14ac:dyDescent="0.25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/>
      <c r="D25" s="12"/>
      <c r="E25" s="12"/>
      <c r="F25" s="38"/>
      <c r="G25" s="39"/>
      <c r="H25" s="38"/>
      <c r="I25" s="38"/>
      <c r="J25" s="36">
        <f t="shared" si="4"/>
        <v>0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58203</v>
      </c>
      <c r="D28" s="42">
        <f t="shared" si="7"/>
        <v>33829</v>
      </c>
      <c r="E28" s="42">
        <f t="shared" si="7"/>
        <v>665916.87100000004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273.93</v>
      </c>
      <c r="J28" s="36">
        <f t="shared" si="4"/>
        <v>666190.80100000009</v>
      </c>
    </row>
    <row r="29" spans="2:16" s="11" customFormat="1" x14ac:dyDescent="0.2">
      <c r="B29" s="43" t="s">
        <v>15</v>
      </c>
      <c r="C29" s="12">
        <v>30286</v>
      </c>
      <c r="D29" s="12">
        <v>17202</v>
      </c>
      <c r="E29" s="12">
        <v>298365.48700000008</v>
      </c>
      <c r="F29" s="38"/>
      <c r="G29" s="39"/>
      <c r="H29" s="38"/>
      <c r="I29" s="38">
        <v>273.93</v>
      </c>
      <c r="J29" s="36">
        <f t="shared" si="4"/>
        <v>298639.41700000007</v>
      </c>
      <c r="P29" s="40"/>
    </row>
    <row r="30" spans="2:16" s="11" customFormat="1" x14ac:dyDescent="0.2">
      <c r="B30" s="43" t="s">
        <v>16</v>
      </c>
      <c r="C30" s="12">
        <v>27917</v>
      </c>
      <c r="D30" s="12">
        <v>16627</v>
      </c>
      <c r="E30" s="12">
        <v>367551.38400000002</v>
      </c>
      <c r="F30" s="38"/>
      <c r="G30" s="38"/>
      <c r="H30" s="38"/>
      <c r="I30" s="38"/>
      <c r="J30" s="36">
        <f t="shared" si="4"/>
        <v>367551.38400000002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9:J3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697F-D7E0-41C0-AD9D-60B279C48957}">
  <dimension ref="A10:R71"/>
  <sheetViews>
    <sheetView showGridLines="0" topLeftCell="A13" zoomScale="70" zoomScaleNormal="70" zoomScaleSheetLayoutView="100" workbookViewId="0">
      <selection activeCell="L29" sqref="L29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46</v>
      </c>
    </row>
    <row r="16" spans="2:10" ht="18.75" customHeight="1" x14ac:dyDescent="0.25">
      <c r="B16" s="73"/>
      <c r="C16" s="69" t="s">
        <v>43</v>
      </c>
      <c r="D16" s="69" t="s">
        <v>44</v>
      </c>
      <c r="E16" s="69" t="s">
        <v>45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6964</v>
      </c>
      <c r="D19" s="25">
        <f t="shared" si="0"/>
        <v>3768</v>
      </c>
      <c r="E19" s="25">
        <f t="shared" si="0"/>
        <v>27411.055</v>
      </c>
      <c r="F19" s="25">
        <f t="shared" si="0"/>
        <v>3.53</v>
      </c>
      <c r="G19" s="25">
        <f t="shared" si="0"/>
        <v>0</v>
      </c>
      <c r="H19" s="25">
        <f t="shared" si="0"/>
        <v>0</v>
      </c>
      <c r="I19" s="25">
        <f t="shared" si="0"/>
        <v>464</v>
      </c>
      <c r="J19" s="25">
        <f>SUM(E19:I19)</f>
        <v>27878.584999999999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6964</v>
      </c>
      <c r="D22" s="34">
        <f t="shared" si="1"/>
        <v>3768</v>
      </c>
      <c r="E22" s="34">
        <f t="shared" si="1"/>
        <v>27411.055</v>
      </c>
      <c r="F22" s="34">
        <f t="shared" si="1"/>
        <v>3.53</v>
      </c>
      <c r="G22" s="34">
        <f t="shared" si="1"/>
        <v>0</v>
      </c>
      <c r="H22" s="34">
        <f t="shared" si="1"/>
        <v>0</v>
      </c>
      <c r="I22" s="34">
        <f t="shared" si="1"/>
        <v>464</v>
      </c>
      <c r="J22" s="35">
        <f t="shared" si="1"/>
        <v>27878.584999999999</v>
      </c>
      <c r="M22" s="19"/>
    </row>
    <row r="23" spans="2:16" ht="13" x14ac:dyDescent="0.3">
      <c r="B23" s="66" t="s">
        <v>9</v>
      </c>
      <c r="C23" s="67">
        <f>C24+C28+C34+C36+C32+C26</f>
        <v>6964</v>
      </c>
      <c r="D23" s="67">
        <f t="shared" ref="D23:F23" si="2">D24+D28+D34+D36+D32+D26</f>
        <v>3768</v>
      </c>
      <c r="E23" s="67">
        <f t="shared" si="2"/>
        <v>27411.055</v>
      </c>
      <c r="F23" s="67">
        <f t="shared" si="2"/>
        <v>3.53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464</v>
      </c>
      <c r="J23" s="68">
        <f t="shared" ref="J23:J43" si="4">SUM(E23:I23)</f>
        <v>27878.584999999999</v>
      </c>
      <c r="M23" s="19"/>
    </row>
    <row r="24" spans="2:16" ht="13" x14ac:dyDescent="0.25">
      <c r="B24" s="10" t="s">
        <v>10</v>
      </c>
      <c r="C24" s="36">
        <f t="shared" ref="C24:I24" si="5">C25</f>
        <v>658</v>
      </c>
      <c r="D24" s="36">
        <f t="shared" si="5"/>
        <v>353</v>
      </c>
      <c r="E24" s="36">
        <f t="shared" si="5"/>
        <v>1500.1000000000001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1500.1000000000001</v>
      </c>
      <c r="M24" s="19"/>
    </row>
    <row r="25" spans="2:16" s="11" customFormat="1" x14ac:dyDescent="0.2">
      <c r="B25" s="37" t="s">
        <v>11</v>
      </c>
      <c r="C25" s="12">
        <v>658</v>
      </c>
      <c r="D25" s="12">
        <v>353</v>
      </c>
      <c r="E25" s="12">
        <v>1500.1000000000001</v>
      </c>
      <c r="F25" s="38"/>
      <c r="G25" s="39"/>
      <c r="H25" s="38"/>
      <c r="I25" s="38"/>
      <c r="J25" s="36">
        <f t="shared" si="4"/>
        <v>1500.1000000000001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6288</v>
      </c>
      <c r="D28" s="42">
        <f t="shared" si="7"/>
        <v>3406</v>
      </c>
      <c r="E28" s="42">
        <f t="shared" si="7"/>
        <v>25910.955000000002</v>
      </c>
      <c r="F28" s="42">
        <f t="shared" si="7"/>
        <v>3.53</v>
      </c>
      <c r="G28" s="42">
        <f t="shared" si="7"/>
        <v>0</v>
      </c>
      <c r="H28" s="42">
        <f t="shared" si="7"/>
        <v>0</v>
      </c>
      <c r="I28" s="42">
        <f t="shared" si="7"/>
        <v>464</v>
      </c>
      <c r="J28" s="36">
        <f t="shared" si="4"/>
        <v>26378.485000000001</v>
      </c>
    </row>
    <row r="29" spans="2:16" s="11" customFormat="1" x14ac:dyDescent="0.2">
      <c r="B29" s="43" t="s">
        <v>15</v>
      </c>
      <c r="C29" s="12">
        <v>3810</v>
      </c>
      <c r="D29" s="12">
        <v>1978</v>
      </c>
      <c r="E29" s="12">
        <v>16071.587000000001</v>
      </c>
      <c r="F29" s="38">
        <v>3.53</v>
      </c>
      <c r="G29" s="39"/>
      <c r="H29" s="38"/>
      <c r="I29" s="38">
        <v>464</v>
      </c>
      <c r="J29" s="36">
        <f t="shared" si="4"/>
        <v>16539.117000000002</v>
      </c>
      <c r="P29" s="40"/>
    </row>
    <row r="30" spans="2:16" s="11" customFormat="1" x14ac:dyDescent="0.2">
      <c r="B30" s="43" t="s">
        <v>16</v>
      </c>
      <c r="C30" s="12">
        <v>2478</v>
      </c>
      <c r="D30" s="12">
        <v>1428</v>
      </c>
      <c r="E30" s="12">
        <v>9839.3679999999986</v>
      </c>
      <c r="F30" s="38"/>
      <c r="G30" s="38"/>
      <c r="H30" s="38"/>
      <c r="I30" s="38"/>
      <c r="J30" s="36">
        <f t="shared" si="4"/>
        <v>9839.3679999999986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18</v>
      </c>
      <c r="D34" s="36">
        <f t="shared" si="9"/>
        <v>9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18</v>
      </c>
      <c r="D35" s="12">
        <v>9</v>
      </c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2023-12-07T15:10:36Z</dcterms:modified>
</cp:coreProperties>
</file>