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6FAC5B0F-09FF-4B4A-BCE0-4E7EBD4E755F}" xr6:coauthVersionLast="47" xr6:coauthVersionMax="47" xr10:uidLastSave="{00000000-0000-0000-0000-000000000000}"/>
  <bookViews>
    <workbookView xWindow="-110" yWindow="-110" windowWidth="19420" windowHeight="10420" tabRatio="931" xr2:uid="{00000000-000D-0000-FFFF-FFFF00000000}"/>
  </bookViews>
  <sheets>
    <sheet name="TP Uso Público - Tipo de carga" sheetId="3" r:id="rId1"/>
    <sheet name="TP Uso Público - DESCARGA" sheetId="4" r:id="rId2"/>
    <sheet name="TP Uso Público - EMBARQUE" sheetId="8" r:id="rId3"/>
    <sheet name="TP Uso Público - TRANSBORDO" sheetId="9" r:id="rId4"/>
    <sheet name="TP Uso Público - REESTIBA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>#REF!</definedName>
    <definedName name="_lima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F48" i="3"/>
  <c r="G48" i="3"/>
  <c r="H48" i="3"/>
  <c r="I48" i="3"/>
  <c r="J48" i="3"/>
  <c r="K48" i="3"/>
  <c r="L48" i="3"/>
  <c r="C48" i="3"/>
  <c r="J53" i="10"/>
  <c r="I52" i="10"/>
  <c r="H52" i="10"/>
  <c r="G52" i="10"/>
  <c r="F52" i="10"/>
  <c r="F51" i="10" s="1"/>
  <c r="E52" i="10"/>
  <c r="J52" i="10" s="1"/>
  <c r="D52" i="10"/>
  <c r="C52" i="10"/>
  <c r="I51" i="10"/>
  <c r="H51" i="10"/>
  <c r="G51" i="10"/>
  <c r="E51" i="10"/>
  <c r="D51" i="10"/>
  <c r="D47" i="10" s="1"/>
  <c r="C51" i="10"/>
  <c r="J50" i="10"/>
  <c r="I49" i="10"/>
  <c r="H49" i="10"/>
  <c r="G49" i="10"/>
  <c r="G48" i="10" s="1"/>
  <c r="G47" i="10" s="1"/>
  <c r="F49" i="10"/>
  <c r="E49" i="10"/>
  <c r="J49" i="10" s="1"/>
  <c r="J48" i="10" s="1"/>
  <c r="D49" i="10"/>
  <c r="C49" i="10"/>
  <c r="I48" i="10"/>
  <c r="H48" i="10"/>
  <c r="F48" i="10"/>
  <c r="E48" i="10"/>
  <c r="D48" i="10"/>
  <c r="C48" i="10"/>
  <c r="I47" i="10"/>
  <c r="H47" i="10"/>
  <c r="E47" i="10"/>
  <c r="C47" i="10"/>
  <c r="J45" i="10"/>
  <c r="I44" i="10"/>
  <c r="H44" i="10"/>
  <c r="G44" i="10"/>
  <c r="F44" i="10"/>
  <c r="F38" i="10" s="1"/>
  <c r="E44" i="10"/>
  <c r="D44" i="10"/>
  <c r="C44" i="10"/>
  <c r="J43" i="10"/>
  <c r="J42" i="10"/>
  <c r="I41" i="10"/>
  <c r="H41" i="10"/>
  <c r="H38" i="10" s="1"/>
  <c r="G41" i="10"/>
  <c r="F41" i="10"/>
  <c r="E41" i="10"/>
  <c r="D41" i="10"/>
  <c r="C41" i="10"/>
  <c r="J40" i="10"/>
  <c r="I39" i="10"/>
  <c r="H39" i="10"/>
  <c r="G39" i="10"/>
  <c r="F39" i="10"/>
  <c r="E39" i="10"/>
  <c r="J39" i="10" s="1"/>
  <c r="D39" i="10"/>
  <c r="C39" i="10"/>
  <c r="I38" i="10"/>
  <c r="G38" i="10"/>
  <c r="E38" i="10"/>
  <c r="J38" i="10" s="1"/>
  <c r="D38" i="10"/>
  <c r="C38" i="10"/>
  <c r="J37" i="10"/>
  <c r="J36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J34" i="10" s="1"/>
  <c r="D34" i="10"/>
  <c r="C34" i="10"/>
  <c r="J33" i="10"/>
  <c r="I32" i="10"/>
  <c r="H32" i="10"/>
  <c r="G32" i="10"/>
  <c r="F32" i="10"/>
  <c r="F23" i="10" s="1"/>
  <c r="F22" i="10" s="1"/>
  <c r="E32" i="10"/>
  <c r="J32" i="10" s="1"/>
  <c r="D32" i="10"/>
  <c r="C32" i="10"/>
  <c r="J31" i="10"/>
  <c r="J30" i="10"/>
  <c r="J29" i="10"/>
  <c r="I28" i="10"/>
  <c r="H28" i="10"/>
  <c r="G28" i="10"/>
  <c r="G23" i="10" s="1"/>
  <c r="G22" i="10" s="1"/>
  <c r="G19" i="10" s="1"/>
  <c r="F28" i="10"/>
  <c r="E28" i="10"/>
  <c r="D28" i="10"/>
  <c r="C28" i="10"/>
  <c r="J27" i="10"/>
  <c r="I26" i="10"/>
  <c r="H26" i="10"/>
  <c r="H23" i="10" s="1"/>
  <c r="H22" i="10" s="1"/>
  <c r="H19" i="10" s="1"/>
  <c r="G26" i="10"/>
  <c r="F26" i="10"/>
  <c r="E26" i="10"/>
  <c r="D26" i="10"/>
  <c r="C26" i="10"/>
  <c r="J25" i="10"/>
  <c r="I24" i="10"/>
  <c r="H24" i="10"/>
  <c r="G24" i="10"/>
  <c r="F24" i="10"/>
  <c r="E24" i="10"/>
  <c r="J24" i="10" s="1"/>
  <c r="D24" i="10"/>
  <c r="C24" i="10"/>
  <c r="I23" i="10"/>
  <c r="I22" i="10" s="1"/>
  <c r="I19" i="10" s="1"/>
  <c r="J53" i="9"/>
  <c r="I52" i="9"/>
  <c r="H52" i="9"/>
  <c r="G52" i="9"/>
  <c r="F52" i="9"/>
  <c r="F51" i="9" s="1"/>
  <c r="F47" i="9" s="1"/>
  <c r="E52" i="9"/>
  <c r="J52" i="9" s="1"/>
  <c r="D52" i="9"/>
  <c r="C52" i="9"/>
  <c r="I51" i="9"/>
  <c r="I47" i="9" s="1"/>
  <c r="H51" i="9"/>
  <c r="G51" i="9"/>
  <c r="E51" i="9"/>
  <c r="D51" i="9"/>
  <c r="C51" i="9"/>
  <c r="C47" i="9" s="1"/>
  <c r="J50" i="9"/>
  <c r="I49" i="9"/>
  <c r="H49" i="9"/>
  <c r="G49" i="9"/>
  <c r="G48" i="9" s="1"/>
  <c r="G47" i="9" s="1"/>
  <c r="F49" i="9"/>
  <c r="E49" i="9"/>
  <c r="J49" i="9" s="1"/>
  <c r="J48" i="9" s="1"/>
  <c r="D49" i="9"/>
  <c r="C49" i="9"/>
  <c r="I48" i="9"/>
  <c r="H48" i="9"/>
  <c r="F48" i="9"/>
  <c r="E48" i="9"/>
  <c r="D48" i="9"/>
  <c r="C48" i="9"/>
  <c r="H47" i="9"/>
  <c r="E47" i="9"/>
  <c r="J47" i="9" s="1"/>
  <c r="D47" i="9"/>
  <c r="J45" i="9"/>
  <c r="I44" i="9"/>
  <c r="H44" i="9"/>
  <c r="G44" i="9"/>
  <c r="F44" i="9"/>
  <c r="F38" i="9" s="1"/>
  <c r="E44" i="9"/>
  <c r="J44" i="9" s="1"/>
  <c r="D44" i="9"/>
  <c r="C44" i="9"/>
  <c r="J43" i="9"/>
  <c r="J42" i="9"/>
  <c r="I41" i="9"/>
  <c r="H41" i="9"/>
  <c r="G41" i="9"/>
  <c r="G38" i="9" s="1"/>
  <c r="F41" i="9"/>
  <c r="E41" i="9"/>
  <c r="D41" i="9"/>
  <c r="C41" i="9"/>
  <c r="J40" i="9"/>
  <c r="I39" i="9"/>
  <c r="H39" i="9"/>
  <c r="G39" i="9"/>
  <c r="F39" i="9"/>
  <c r="E39" i="9"/>
  <c r="J39" i="9" s="1"/>
  <c r="D39" i="9"/>
  <c r="C39" i="9"/>
  <c r="I38" i="9"/>
  <c r="H38" i="9"/>
  <c r="D38" i="9"/>
  <c r="C38" i="9"/>
  <c r="J37" i="9"/>
  <c r="I36" i="9"/>
  <c r="H36" i="9"/>
  <c r="G36" i="9"/>
  <c r="F36" i="9"/>
  <c r="E36" i="9"/>
  <c r="D36" i="9"/>
  <c r="C36" i="9"/>
  <c r="J35" i="9"/>
  <c r="J34" i="9"/>
  <c r="I34" i="9"/>
  <c r="H34" i="9"/>
  <c r="G34" i="9"/>
  <c r="F34" i="9"/>
  <c r="E34" i="9"/>
  <c r="D34" i="9"/>
  <c r="C34" i="9"/>
  <c r="J33" i="9"/>
  <c r="I32" i="9"/>
  <c r="H32" i="9"/>
  <c r="G32" i="9"/>
  <c r="F32" i="9"/>
  <c r="E32" i="9"/>
  <c r="J32" i="9" s="1"/>
  <c r="D32" i="9"/>
  <c r="C32" i="9"/>
  <c r="J31" i="9"/>
  <c r="J30" i="9"/>
  <c r="J29" i="9"/>
  <c r="I28" i="9"/>
  <c r="H28" i="9"/>
  <c r="G28" i="9"/>
  <c r="G23" i="9" s="1"/>
  <c r="G22" i="9" s="1"/>
  <c r="G19" i="9" s="1"/>
  <c r="F28" i="9"/>
  <c r="E28" i="9"/>
  <c r="D28" i="9"/>
  <c r="C28" i="9"/>
  <c r="J27" i="9"/>
  <c r="I26" i="9"/>
  <c r="H26" i="9"/>
  <c r="G26" i="9"/>
  <c r="J26" i="9" s="1"/>
  <c r="F26" i="9"/>
  <c r="E26" i="9"/>
  <c r="D26" i="9"/>
  <c r="C26" i="9"/>
  <c r="J25" i="9"/>
  <c r="I24" i="9"/>
  <c r="H24" i="9"/>
  <c r="H23" i="9" s="1"/>
  <c r="H22" i="9" s="1"/>
  <c r="H19" i="9" s="1"/>
  <c r="G24" i="9"/>
  <c r="F24" i="9"/>
  <c r="E24" i="9"/>
  <c r="D24" i="9"/>
  <c r="C24" i="9"/>
  <c r="J53" i="8"/>
  <c r="I52" i="8"/>
  <c r="H52" i="8"/>
  <c r="G52" i="8"/>
  <c r="J52" i="8" s="1"/>
  <c r="F52" i="8"/>
  <c r="E52" i="8"/>
  <c r="D52" i="8"/>
  <c r="D51" i="8" s="1"/>
  <c r="D47" i="8" s="1"/>
  <c r="C52" i="8"/>
  <c r="J51" i="8"/>
  <c r="I51" i="8"/>
  <c r="H51" i="8"/>
  <c r="G51" i="8"/>
  <c r="G47" i="8" s="1"/>
  <c r="F51" i="8"/>
  <c r="E51" i="8"/>
  <c r="C51" i="8"/>
  <c r="J50" i="8"/>
  <c r="I49" i="8"/>
  <c r="H49" i="8"/>
  <c r="G49" i="8"/>
  <c r="F49" i="8"/>
  <c r="E49" i="8"/>
  <c r="E48" i="8" s="1"/>
  <c r="E47" i="8" s="1"/>
  <c r="J47" i="8" s="1"/>
  <c r="D49" i="8"/>
  <c r="C49" i="8"/>
  <c r="I48" i="8"/>
  <c r="H48" i="8"/>
  <c r="G48" i="8"/>
  <c r="F48" i="8"/>
  <c r="D48" i="8"/>
  <c r="C48" i="8"/>
  <c r="I47" i="8"/>
  <c r="H47" i="8"/>
  <c r="F47" i="8"/>
  <c r="C47" i="8"/>
  <c r="J45" i="8"/>
  <c r="I44" i="8"/>
  <c r="H44" i="8"/>
  <c r="G44" i="8"/>
  <c r="G38" i="8" s="1"/>
  <c r="F44" i="8"/>
  <c r="E44" i="8"/>
  <c r="D44" i="8"/>
  <c r="C44" i="8"/>
  <c r="J43" i="8"/>
  <c r="J42" i="8"/>
  <c r="I41" i="8"/>
  <c r="H41" i="8"/>
  <c r="H38" i="8" s="1"/>
  <c r="G41" i="8"/>
  <c r="F41" i="8"/>
  <c r="F38" i="8" s="1"/>
  <c r="E41" i="8"/>
  <c r="J41" i="8" s="1"/>
  <c r="D41" i="8"/>
  <c r="C41" i="8"/>
  <c r="C38" i="8" s="1"/>
  <c r="J40" i="8"/>
  <c r="I39" i="8"/>
  <c r="I38" i="8" s="1"/>
  <c r="H39" i="8"/>
  <c r="G39" i="8"/>
  <c r="F39" i="8"/>
  <c r="E39" i="8"/>
  <c r="J39" i="8" s="1"/>
  <c r="D39" i="8"/>
  <c r="C39" i="8"/>
  <c r="E38" i="8"/>
  <c r="D38" i="8"/>
  <c r="J37" i="8"/>
  <c r="I36" i="8"/>
  <c r="H36" i="8"/>
  <c r="G36" i="8"/>
  <c r="F36" i="8"/>
  <c r="E36" i="8"/>
  <c r="J36" i="8" s="1"/>
  <c r="D36" i="8"/>
  <c r="C36" i="8"/>
  <c r="J35" i="8"/>
  <c r="I34" i="8"/>
  <c r="H34" i="8"/>
  <c r="G34" i="8"/>
  <c r="F34" i="8"/>
  <c r="E34" i="8"/>
  <c r="J34" i="8" s="1"/>
  <c r="D34" i="8"/>
  <c r="C34" i="8"/>
  <c r="J33" i="8"/>
  <c r="J32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53" i="4"/>
  <c r="I52" i="4"/>
  <c r="H52" i="4"/>
  <c r="G52" i="4"/>
  <c r="F52" i="4"/>
  <c r="E52" i="4"/>
  <c r="J52" i="4" s="1"/>
  <c r="D52" i="4"/>
  <c r="C52" i="4"/>
  <c r="C51" i="4" s="1"/>
  <c r="C47" i="4" s="1"/>
  <c r="I51" i="4"/>
  <c r="H51" i="4"/>
  <c r="G51" i="4"/>
  <c r="F51" i="4"/>
  <c r="E51" i="4"/>
  <c r="J51" i="4" s="1"/>
  <c r="D51" i="4"/>
  <c r="J50" i="4"/>
  <c r="I49" i="4"/>
  <c r="I48" i="4" s="1"/>
  <c r="I47" i="4" s="1"/>
  <c r="H49" i="4"/>
  <c r="H48" i="4" s="1"/>
  <c r="G49" i="4"/>
  <c r="G48" i="4" s="1"/>
  <c r="F49" i="4"/>
  <c r="E49" i="4"/>
  <c r="D49" i="4"/>
  <c r="C49" i="4"/>
  <c r="F48" i="4"/>
  <c r="D48" i="4"/>
  <c r="C48" i="4"/>
  <c r="J45" i="4"/>
  <c r="I44" i="4"/>
  <c r="H44" i="4"/>
  <c r="G44" i="4"/>
  <c r="F44" i="4"/>
  <c r="E44" i="4"/>
  <c r="D44" i="4"/>
  <c r="C44" i="4"/>
  <c r="J43" i="4"/>
  <c r="J42" i="4"/>
  <c r="I41" i="4"/>
  <c r="H41" i="4"/>
  <c r="G41" i="4"/>
  <c r="F41" i="4"/>
  <c r="E41" i="4"/>
  <c r="D41" i="4"/>
  <c r="C41" i="4"/>
  <c r="J40" i="4"/>
  <c r="I39" i="4"/>
  <c r="H39" i="4"/>
  <c r="H38" i="4" s="1"/>
  <c r="G39" i="4"/>
  <c r="F39" i="4"/>
  <c r="E39" i="4"/>
  <c r="J39" i="4" s="1"/>
  <c r="D39" i="4"/>
  <c r="C39" i="4"/>
  <c r="J37" i="4"/>
  <c r="I36" i="4"/>
  <c r="H36" i="4"/>
  <c r="G36" i="4"/>
  <c r="F36" i="4"/>
  <c r="E36" i="4"/>
  <c r="D36" i="4"/>
  <c r="C36" i="4"/>
  <c r="J35" i="4"/>
  <c r="I34" i="4"/>
  <c r="H34" i="4"/>
  <c r="G34" i="4"/>
  <c r="F34" i="4"/>
  <c r="E34" i="4"/>
  <c r="D34" i="4"/>
  <c r="C34" i="4"/>
  <c r="J33" i="4"/>
  <c r="I32" i="4"/>
  <c r="H32" i="4"/>
  <c r="G32" i="4"/>
  <c r="F32" i="4"/>
  <c r="E32" i="4"/>
  <c r="J32" i="4" s="1"/>
  <c r="D32" i="4"/>
  <c r="C32" i="4"/>
  <c r="J31" i="4"/>
  <c r="J30" i="4"/>
  <c r="J29" i="4"/>
  <c r="I28" i="4"/>
  <c r="H28" i="4"/>
  <c r="G28" i="4"/>
  <c r="F28" i="4"/>
  <c r="E28" i="4"/>
  <c r="D28" i="4"/>
  <c r="C28" i="4"/>
  <c r="J27" i="4"/>
  <c r="I26" i="4"/>
  <c r="H26" i="4"/>
  <c r="G26" i="4"/>
  <c r="F26" i="4"/>
  <c r="E26" i="4"/>
  <c r="D26" i="4"/>
  <c r="C26" i="4"/>
  <c r="J25" i="4"/>
  <c r="I24" i="4"/>
  <c r="H24" i="4"/>
  <c r="G24" i="4"/>
  <c r="F24" i="4"/>
  <c r="E24" i="4"/>
  <c r="D24" i="4"/>
  <c r="C24" i="4"/>
  <c r="D23" i="10" l="1"/>
  <c r="D22" i="10" s="1"/>
  <c r="D19" i="10" s="1"/>
  <c r="C23" i="10"/>
  <c r="C22" i="10" s="1"/>
  <c r="C19" i="10" s="1"/>
  <c r="J28" i="10"/>
  <c r="C23" i="9"/>
  <c r="C22" i="9" s="1"/>
  <c r="C19" i="9" s="1"/>
  <c r="D23" i="9"/>
  <c r="D22" i="9" s="1"/>
  <c r="D19" i="9" s="1"/>
  <c r="J24" i="9"/>
  <c r="F23" i="9"/>
  <c r="F22" i="9" s="1"/>
  <c r="F19" i="9" s="1"/>
  <c r="I23" i="9"/>
  <c r="I22" i="9" s="1"/>
  <c r="I19" i="9" s="1"/>
  <c r="E23" i="9"/>
  <c r="J23" i="9" s="1"/>
  <c r="D23" i="8"/>
  <c r="D22" i="8" s="1"/>
  <c r="D19" i="8" s="1"/>
  <c r="C23" i="8"/>
  <c r="C22" i="8" s="1"/>
  <c r="C19" i="8" s="1"/>
  <c r="J26" i="8"/>
  <c r="J44" i="8"/>
  <c r="J24" i="8"/>
  <c r="E23" i="8"/>
  <c r="E22" i="8" s="1"/>
  <c r="E19" i="8" s="1"/>
  <c r="G23" i="8"/>
  <c r="G22" i="8" s="1"/>
  <c r="G19" i="8" s="1"/>
  <c r="H23" i="8"/>
  <c r="H22" i="8" s="1"/>
  <c r="H19" i="8" s="1"/>
  <c r="I23" i="8"/>
  <c r="I22" i="8" s="1"/>
  <c r="I19" i="8" s="1"/>
  <c r="F23" i="8"/>
  <c r="F22" i="8" s="1"/>
  <c r="F19" i="8" s="1"/>
  <c r="J26" i="4"/>
  <c r="J24" i="4"/>
  <c r="J49" i="4"/>
  <c r="J48" i="4" s="1"/>
  <c r="H47" i="4"/>
  <c r="J51" i="10"/>
  <c r="F47" i="10"/>
  <c r="J47" i="10" s="1"/>
  <c r="F19" i="10"/>
  <c r="E23" i="10"/>
  <c r="J44" i="10"/>
  <c r="J26" i="10"/>
  <c r="J41" i="10"/>
  <c r="J51" i="9"/>
  <c r="J36" i="9"/>
  <c r="J28" i="9"/>
  <c r="E38" i="9"/>
  <c r="J38" i="9" s="1"/>
  <c r="J41" i="9"/>
  <c r="J38" i="8"/>
  <c r="J28" i="8"/>
  <c r="J49" i="8"/>
  <c r="J48" i="8" s="1"/>
  <c r="D47" i="4"/>
  <c r="G47" i="4"/>
  <c r="E48" i="4"/>
  <c r="E47" i="4" s="1"/>
  <c r="F47" i="4"/>
  <c r="J47" i="4" s="1"/>
  <c r="F38" i="4"/>
  <c r="J44" i="4"/>
  <c r="G38" i="4"/>
  <c r="J41" i="4"/>
  <c r="C38" i="4"/>
  <c r="D38" i="4"/>
  <c r="E38" i="4"/>
  <c r="I38" i="4"/>
  <c r="J34" i="4"/>
  <c r="H23" i="4"/>
  <c r="H22" i="4" s="1"/>
  <c r="H19" i="4" s="1"/>
  <c r="J28" i="4"/>
  <c r="C23" i="4"/>
  <c r="D23" i="4"/>
  <c r="G23" i="4"/>
  <c r="F23" i="4"/>
  <c r="E23" i="4"/>
  <c r="E22" i="4" s="1"/>
  <c r="E19" i="4" s="1"/>
  <c r="I23" i="4"/>
  <c r="J36" i="4"/>
  <c r="J23" i="8" l="1"/>
  <c r="J22" i="8" s="1"/>
  <c r="F22" i="4"/>
  <c r="G22" i="4"/>
  <c r="G19" i="4" s="1"/>
  <c r="E22" i="10"/>
  <c r="E19" i="10" s="1"/>
  <c r="J19" i="10" s="1"/>
  <c r="J23" i="10"/>
  <c r="J22" i="10" s="1"/>
  <c r="J22" i="9"/>
  <c r="E22" i="9"/>
  <c r="E19" i="9" s="1"/>
  <c r="J19" i="9" s="1"/>
  <c r="J19" i="8"/>
  <c r="F19" i="4"/>
  <c r="C22" i="4"/>
  <c r="C19" i="4" s="1"/>
  <c r="I22" i="4"/>
  <c r="I19" i="4" s="1"/>
  <c r="J38" i="4"/>
  <c r="D22" i="4"/>
  <c r="D19" i="4" s="1"/>
  <c r="J23" i="4"/>
  <c r="J19" i="4" l="1"/>
  <c r="J22" i="4"/>
  <c r="I52" i="3"/>
  <c r="I51" i="3" s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49" i="3"/>
  <c r="H49" i="3"/>
  <c r="G49" i="3"/>
  <c r="F49" i="3"/>
  <c r="E49" i="3"/>
  <c r="D49" i="3"/>
  <c r="C49" i="3"/>
  <c r="H47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F39" i="3"/>
  <c r="E39" i="3"/>
  <c r="D39" i="3"/>
  <c r="C39" i="3"/>
  <c r="F38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D47" i="3" l="1"/>
  <c r="G23" i="3"/>
  <c r="C23" i="3"/>
  <c r="G22" i="3"/>
  <c r="C47" i="3"/>
  <c r="E47" i="3"/>
  <c r="C38" i="3"/>
  <c r="C22" i="3" s="1"/>
  <c r="E38" i="3"/>
  <c r="G38" i="3"/>
  <c r="H38" i="3"/>
  <c r="D38" i="3"/>
  <c r="E23" i="3"/>
  <c r="G47" i="3"/>
  <c r="H23" i="3"/>
  <c r="D23" i="3"/>
  <c r="D22" i="3" s="1"/>
  <c r="I23" i="3"/>
  <c r="I38" i="3"/>
  <c r="I47" i="3"/>
  <c r="F23" i="3"/>
  <c r="F22" i="3" s="1"/>
  <c r="F47" i="3"/>
  <c r="E22" i="3" l="1"/>
  <c r="H22" i="3"/>
  <c r="I22" i="3"/>
  <c r="M35" i="3"/>
  <c r="M33" i="3" l="1"/>
  <c r="M29" i="3" l="1"/>
  <c r="M30" i="3"/>
  <c r="L52" i="3" l="1"/>
  <c r="L51" i="3" s="1"/>
  <c r="K52" i="3"/>
  <c r="K51" i="3" s="1"/>
  <c r="L49" i="3"/>
  <c r="K49" i="3"/>
  <c r="L44" i="3"/>
  <c r="K44" i="3"/>
  <c r="L41" i="3"/>
  <c r="K41" i="3"/>
  <c r="L39" i="3"/>
  <c r="K39" i="3"/>
  <c r="L36" i="3"/>
  <c r="K36" i="3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L38" i="3"/>
  <c r="M25" i="3" l="1"/>
  <c r="J53" i="3" l="1"/>
  <c r="N53" i="3" s="1"/>
  <c r="J50" i="3"/>
  <c r="N50" i="3" s="1"/>
  <c r="J45" i="3"/>
  <c r="N45" i="3" s="1"/>
  <c r="J43" i="3"/>
  <c r="N43" i="3" s="1"/>
  <c r="J42" i="3"/>
  <c r="N42" i="3" s="1"/>
  <c r="J40" i="3"/>
  <c r="N40" i="3" s="1"/>
  <c r="J37" i="3"/>
  <c r="N37" i="3" s="1"/>
  <c r="J35" i="3"/>
  <c r="N35" i="3" s="1"/>
  <c r="M34" i="3"/>
  <c r="J33" i="3"/>
  <c r="N33" i="3" s="1"/>
  <c r="M32" i="3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N36" i="3" s="1"/>
  <c r="J32" i="3"/>
  <c r="N32" i="3" s="1"/>
  <c r="J28" i="3"/>
  <c r="N28" i="3" s="1"/>
  <c r="J24" i="3"/>
  <c r="N24" i="3" s="1"/>
  <c r="J26" i="3"/>
  <c r="N26" i="3" s="1"/>
  <c r="J52" i="3"/>
  <c r="N52" i="3" s="1"/>
  <c r="J34" i="3"/>
  <c r="N34" i="3" s="1"/>
  <c r="J51" i="3"/>
  <c r="N51" i="3" s="1"/>
  <c r="J39" i="3"/>
  <c r="N39" i="3" s="1"/>
  <c r="J44" i="3"/>
  <c r="N44" i="3" s="1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<sst xmlns="http://schemas.openxmlformats.org/spreadsheetml/2006/main" count="264" uniqueCount="52">
  <si>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</si>
  <si>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</si>
  <si>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</si>
  <si>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</si>
  <si>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</si>
  <si>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</si>
  <si>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</si>
  <si>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</si>
  <si>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</si>
  <si>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</si>
  <si>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</si>
  <si>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</si>
  <si>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</si>
  <si>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</si>
  <si>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</si>
  <si>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</si>
  <si>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</si>
  <si>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</si>
  <si>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</si>
  <si>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</si>
  <si>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</si>
  <si>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</si>
  <si>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</si>
  <si>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</si>
  <si>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</si>
  <si>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</si>
  <si>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</si>
  <si>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</si>
  <si>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</si>
  <si>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</si>
  <si>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</si>
  <si>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</si>
  <si>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</si>
  <si>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</si>
  <si>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</si>
  <si>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</si>
  <si>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</si>
  <si>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</si>
  <si>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</si>
  <si>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</si>
  <si>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</si>
  <si>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</si>
  <si>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(Ene-23)</t>
  </si>
  <si>
    <t>Unidades
(Ene-23)</t>
  </si>
  <si>
    <t>TM
(Ene-23)</t>
  </si>
  <si>
    <t>TOTAL
TEUS
(Ene-22)</t>
  </si>
  <si>
    <t>TOTAL
TM
(Ene-22)</t>
  </si>
  <si>
    <t>%
VARIACIÓN TEUS
(Ene -2023/2022)</t>
  </si>
  <si>
    <t>%
VARIACIÓN TM 
(Ene - 2023/2022)</t>
  </si>
  <si>
    <t>Elaborado por el Área de Estadísticas - DOMA, febrero 2023.</t>
  </si>
  <si>
    <t>Total
TM
(Ene-23)</t>
  </si>
  <si>
    <t>Elaborado por el Área de Estadísticas - DOMA,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</si>
</sst>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A7D3"/>
      <color rgb="FF9C2875"/>
      <color rgb="FFFFD9FF"/>
      <color rgb="FFFFE9FF"/>
      <color rgb="FFCC3399"/>
      <color rgb="FFD557AB"/>
      <color rgb="FFFF99CC"/>
      <color rgb="FFFFFFFF"/>
      <color rgb="FFBA308C"/>
      <color rgb="FF731D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49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14943</xdr:colOff>
      <xdr:row>57</xdr:row>
      <xdr:rowOff>59765</xdr:rowOff>
    </xdr:from>
    <xdr:to>
      <xdr:col>10</xdr:col>
      <xdr:colOff>22413</xdr:colOff>
      <xdr:row>59</xdr:row>
      <xdr:rowOff>52294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330B1152-5B94-4E6B-BEC6-A8E2E421BDD0}"/>
            </a:ext>
          </a:extLst>
        </xdr:cNvPr>
        <xdr:cNvSpPr>
          <a:spLocks noChangeArrowheads="1"/>
        </xdr:cNvSpPr>
      </xdr:nvSpPr>
      <xdr:spPr bwMode="auto">
        <a:xfrm>
          <a:off x="298825" y="9181353"/>
          <a:ext cx="14044706" cy="291353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7FDC13B-FD0F-482C-9BC8-889E4537BEC9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6361A7A7-0218-4718-9972-5CA3E7C152A6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E5E83462-9CD5-4932-9CF7-17AD78CD0E3E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3A1C3352-4491-4F16-852B-F9CC7B57C4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22412</xdr:colOff>
      <xdr:row>6</xdr:row>
      <xdr:rowOff>59765</xdr:rowOff>
    </xdr:from>
    <xdr:to>
      <xdr:col>10</xdr:col>
      <xdr:colOff>0</xdr:colOff>
      <xdr:row>12</xdr:row>
      <xdr:rowOff>109445</xdr:rowOff>
    </xdr:to>
    <xdr:sp macro="" textlink="">
      <xdr:nvSpPr>
        <xdr:cNvPr id="8" name="Cuadro de texto 3">
          <a:extLst>
            <a:ext uri="{FF2B5EF4-FFF2-40B4-BE49-F238E27FC236}">
              <a16:creationId xmlns:a16="http://schemas.microsoft.com/office/drawing/2014/main" id="{4721D3CF-7212-490E-91A2-9995BAFACB44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06294" y="956236"/>
          <a:ext cx="14014824" cy="946150"/>
        </a:xfrm>
        <a:prstGeom prst="rect">
          <a:avLst/>
        </a:prstGeom>
        <a:gradFill flip="none" rotWithShape="1">
          <a:gsLst>
            <a:gs pos="49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14943</xdr:colOff>
      <xdr:row>57</xdr:row>
      <xdr:rowOff>59765</xdr:rowOff>
    </xdr:from>
    <xdr:to>
      <xdr:col>10</xdr:col>
      <xdr:colOff>22413</xdr:colOff>
      <xdr:row>59</xdr:row>
      <xdr:rowOff>52294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5270018-70AF-4FB0-9ED7-6E512C5DF9AD}"/>
            </a:ext>
          </a:extLst>
        </xdr:cNvPr>
        <xdr:cNvSpPr>
          <a:spLocks noChangeArrowheads="1"/>
        </xdr:cNvSpPr>
      </xdr:nvSpPr>
      <xdr:spPr bwMode="auto">
        <a:xfrm>
          <a:off x="300693" y="9102165"/>
          <a:ext cx="14034620" cy="284629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457EDD8-9221-4A47-8AC1-DFDC4B2114BC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B7B7FB29-69E2-48CE-8F70-A2DC20C3F7A5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15047E82-FDA7-4274-802A-40AE70618D43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7BA16C-3F01-4457-8223-A13FDE2FCF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22412</xdr:colOff>
      <xdr:row>6</xdr:row>
      <xdr:rowOff>59765</xdr:rowOff>
    </xdr:from>
    <xdr:to>
      <xdr:col>10</xdr:col>
      <xdr:colOff>0</xdr:colOff>
      <xdr:row>12</xdr:row>
      <xdr:rowOff>109445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21D21EBB-87C1-49F0-BDE3-80AB6FBE39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08162" y="936065"/>
          <a:ext cx="14004738" cy="938680"/>
        </a:xfrm>
        <a:prstGeom prst="rect">
          <a:avLst/>
        </a:prstGeom>
        <a:gradFill flip="none" rotWithShape="1">
          <a:gsLst>
            <a:gs pos="49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14943</xdr:colOff>
      <xdr:row>57</xdr:row>
      <xdr:rowOff>59765</xdr:rowOff>
    </xdr:from>
    <xdr:to>
      <xdr:col>10</xdr:col>
      <xdr:colOff>22413</xdr:colOff>
      <xdr:row>59</xdr:row>
      <xdr:rowOff>52294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22569AA-30F7-43A2-B3E6-B9E84CBBD588}"/>
            </a:ext>
          </a:extLst>
        </xdr:cNvPr>
        <xdr:cNvSpPr>
          <a:spLocks noChangeArrowheads="1"/>
        </xdr:cNvSpPr>
      </xdr:nvSpPr>
      <xdr:spPr bwMode="auto">
        <a:xfrm>
          <a:off x="300693" y="9102165"/>
          <a:ext cx="14034620" cy="284629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F903E36-82A2-41A8-A318-724BB00F4D4A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FE7F63FB-9CC5-4DB3-8CA9-52DEA9591827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851E8BB8-390B-4517-B305-06766B10B264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F4C6D31D-5EE0-4CE0-B8DE-EB7739AA991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22412</xdr:colOff>
      <xdr:row>6</xdr:row>
      <xdr:rowOff>59765</xdr:rowOff>
    </xdr:from>
    <xdr:to>
      <xdr:col>10</xdr:col>
      <xdr:colOff>0</xdr:colOff>
      <xdr:row>12</xdr:row>
      <xdr:rowOff>109445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8F40FC8-328C-446A-B329-996685B470F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08162" y="936065"/>
          <a:ext cx="14004738" cy="938680"/>
        </a:xfrm>
        <a:prstGeom prst="rect">
          <a:avLst/>
        </a:prstGeom>
        <a:gradFill flip="none" rotWithShape="1">
          <a:gsLst>
            <a:gs pos="49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14943</xdr:colOff>
      <xdr:row>57</xdr:row>
      <xdr:rowOff>59765</xdr:rowOff>
    </xdr:from>
    <xdr:to>
      <xdr:col>10</xdr:col>
      <xdr:colOff>22413</xdr:colOff>
      <xdr:row>59</xdr:row>
      <xdr:rowOff>52294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AB0EB4C-9222-41E6-9B2D-A1FD63FDF32A}"/>
            </a:ext>
          </a:extLst>
        </xdr:cNvPr>
        <xdr:cNvSpPr>
          <a:spLocks noChangeArrowheads="1"/>
        </xdr:cNvSpPr>
      </xdr:nvSpPr>
      <xdr:spPr bwMode="auto">
        <a:xfrm>
          <a:off x="300693" y="9102165"/>
          <a:ext cx="14034620" cy="284629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F4E5C09-27B9-4C6F-BDBE-02381521A97D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F363AD4C-70CC-4A10-9F61-C22B15F48B5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AACDE8A0-F77E-4E6E-B30B-484A83C4480D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32E4240-F675-4EE0-AF96-0C512E37F3D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22412</xdr:colOff>
      <xdr:row>6</xdr:row>
      <xdr:rowOff>59765</xdr:rowOff>
    </xdr:from>
    <xdr:to>
      <xdr:col>10</xdr:col>
      <xdr:colOff>0</xdr:colOff>
      <xdr:row>12</xdr:row>
      <xdr:rowOff>109445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0E40EC2-9AF9-4D7E-B14D-6E97097A6EA6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08162" y="936065"/>
          <a:ext cx="14004738" cy="938680"/>
        </a:xfrm>
        <a:prstGeom prst="rect">
          <a:avLst/>
        </a:prstGeom>
        <a:gradFill flip="none" rotWithShape="1">
          <a:gsLst>
            <a:gs pos="49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70" zoomScaleNormal="70" zoomScaleSheetLayoutView="100" workbookViewId="0">
      <selection activeCell="F4" sqref="F4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4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50</v>
      </c>
      <c r="K15" s="79" t="s">
        <v>45</v>
      </c>
      <c r="L15" s="79" t="s">
        <v>46</v>
      </c>
      <c r="M15" s="82" t="s">
        <v>47</v>
      </c>
      <c r="N15" s="82" t="s">
        <v>48</v>
      </c>
    </row>
    <row r="16" spans="2:14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  <c r="K16" s="80"/>
      <c r="L16" s="80"/>
      <c r="M16" s="83"/>
      <c r="N16" s="83"/>
    </row>
    <row r="17" spans="2:20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  <c r="K17" s="81"/>
      <c r="L17" s="81"/>
      <c r="M17" s="84"/>
      <c r="N17" s="84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233731</v>
      </c>
      <c r="D19" s="25">
        <f t="shared" si="0"/>
        <v>132960</v>
      </c>
      <c r="E19" s="25">
        <f t="shared" si="0"/>
        <v>2094879.9739999997</v>
      </c>
      <c r="F19" s="25">
        <f t="shared" si="0"/>
        <v>246595.838032</v>
      </c>
      <c r="G19" s="25">
        <f t="shared" si="0"/>
        <v>1427841.825</v>
      </c>
      <c r="H19" s="25">
        <f t="shared" si="0"/>
        <v>151161.269</v>
      </c>
      <c r="I19" s="25">
        <f t="shared" si="0"/>
        <v>35813.972699999998</v>
      </c>
      <c r="J19" s="25">
        <f>SUM(E19:I19)</f>
        <v>3956292.8787319991</v>
      </c>
      <c r="K19" s="59">
        <f>+K22+K47</f>
        <v>233194</v>
      </c>
      <c r="L19" s="59">
        <f>+L22+L47</f>
        <v>4375811.0659000007</v>
      </c>
      <c r="M19" s="57">
        <f>(C19/K19)-1</f>
        <v>2.3028036741941094E-3</v>
      </c>
      <c r="N19" s="58">
        <f>(J19/L19)-1</f>
        <v>-9.5872097960819191E-2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233731</v>
      </c>
      <c r="D22" s="34">
        <f t="shared" si="1"/>
        <v>132960</v>
      </c>
      <c r="E22" s="34">
        <f t="shared" si="1"/>
        <v>2094879.9739999997</v>
      </c>
      <c r="F22" s="34">
        <f t="shared" si="1"/>
        <v>244972.56303200001</v>
      </c>
      <c r="G22" s="34">
        <f t="shared" si="1"/>
        <v>1427841.825</v>
      </c>
      <c r="H22" s="34">
        <f t="shared" si="1"/>
        <v>151161.269</v>
      </c>
      <c r="I22" s="34">
        <f t="shared" si="1"/>
        <v>35813.972699999998</v>
      </c>
      <c r="J22" s="35">
        <f t="shared" ref="J22:L22" si="2">+J23+J38</f>
        <v>3954669.6037319996</v>
      </c>
      <c r="K22" s="60">
        <f t="shared" si="2"/>
        <v>233194</v>
      </c>
      <c r="L22" s="60">
        <f t="shared" si="2"/>
        <v>4354442.0659000007</v>
      </c>
      <c r="M22" s="55">
        <f>(C22/K22)-1</f>
        <v>2.3028036741941094E-3</v>
      </c>
      <c r="N22" s="55">
        <f>(J22/L22)-1</f>
        <v>-9.1807964399998054E-2</v>
      </c>
      <c r="Q22" s="19"/>
    </row>
    <row r="23" spans="2:20" ht="13.5" thickBot="1" x14ac:dyDescent="0.35">
      <c r="B23" s="66" t="s">
        <v>9</v>
      </c>
      <c r="C23" s="67">
        <f>C24+C28+C34+C36+C32+C26</f>
        <v>233121</v>
      </c>
      <c r="D23" s="67">
        <f t="shared" ref="D23:F23" si="3">D24+D28+D34+D36+D32+D26</f>
        <v>132655</v>
      </c>
      <c r="E23" s="67">
        <f t="shared" si="3"/>
        <v>2089615.2039999997</v>
      </c>
      <c r="F23" s="67">
        <f t="shared" si="3"/>
        <v>220757.38303200001</v>
      </c>
      <c r="G23" s="67">
        <f>G24+G28+G34+G36+G32+G26</f>
        <v>1427841.825</v>
      </c>
      <c r="H23" s="67">
        <f t="shared" ref="H23:I23" si="4">H24+H28+H34+H36+H32+H26</f>
        <v>143348.019</v>
      </c>
      <c r="I23" s="67">
        <f t="shared" si="4"/>
        <v>35626.972699999998</v>
      </c>
      <c r="J23" s="68">
        <f t="shared" ref="J23:J43" si="5">SUM(E23:I23)</f>
        <v>3917189.4037319995</v>
      </c>
      <c r="K23" s="61">
        <f>K24+K28+K32+K34+K36+K26</f>
        <v>232662</v>
      </c>
      <c r="L23" s="61">
        <f>L24+L28+L32+L34+L36+L26</f>
        <v>4332433.1459000008</v>
      </c>
      <c r="M23" s="55">
        <f t="shared" ref="M23:M35" si="6">(C23/K23)-1</f>
        <v>1.9728189390617601E-3</v>
      </c>
      <c r="N23" s="55">
        <f t="shared" ref="N23:N53" si="7">(J23/L23)-1</f>
        <v>-9.5845389457646313E-2</v>
      </c>
      <c r="Q23" s="19"/>
    </row>
    <row r="24" spans="2:20" ht="13.5" thickBot="1" x14ac:dyDescent="0.3">
      <c r="B24" s="10" t="s">
        <v>10</v>
      </c>
      <c r="C24" s="36">
        <f t="shared" ref="C24:I24" si="8">C25</f>
        <v>36547</v>
      </c>
      <c r="D24" s="36">
        <f t="shared" si="8"/>
        <v>18952</v>
      </c>
      <c r="E24" s="36">
        <f t="shared" si="8"/>
        <v>240150.88699999999</v>
      </c>
      <c r="F24" s="36">
        <f t="shared" si="8"/>
        <v>3819.9839999999995</v>
      </c>
      <c r="G24" s="36">
        <f t="shared" si="8"/>
        <v>43972.43</v>
      </c>
      <c r="H24" s="36">
        <f t="shared" si="8"/>
        <v>0</v>
      </c>
      <c r="I24" s="36">
        <f t="shared" si="8"/>
        <v>0</v>
      </c>
      <c r="J24" s="36">
        <f t="shared" si="5"/>
        <v>287943.30099999998</v>
      </c>
      <c r="K24" s="61">
        <f>K25</f>
        <v>33318</v>
      </c>
      <c r="L24" s="61">
        <f>L25</f>
        <v>238894.899</v>
      </c>
      <c r="M24" s="55">
        <f t="shared" si="6"/>
        <v>9.691458070712522E-2</v>
      </c>
      <c r="N24" s="55">
        <f t="shared" si="7"/>
        <v>0.205313726686144</v>
      </c>
      <c r="Q24" s="19"/>
    </row>
    <row r="25" spans="2:20" s="11" customFormat="1" ht="12" thickBot="1" x14ac:dyDescent="0.25">
      <c r="B25" s="37" t="s">
        <v>11</v>
      </c>
      <c r="C25" s="12">
        <v>36547</v>
      </c>
      <c r="D25" s="12">
        <v>18952</v>
      </c>
      <c r="E25" s="12">
        <v>240150.88699999999</v>
      </c>
      <c r="F25" s="38">
        <v>3819.9839999999995</v>
      </c>
      <c r="G25" s="39">
        <v>43972.43</v>
      </c>
      <c r="H25" s="38">
        <v>0</v>
      </c>
      <c r="I25" s="38">
        <v>0</v>
      </c>
      <c r="J25" s="36">
        <f t="shared" si="5"/>
        <v>287943.30099999998</v>
      </c>
      <c r="K25" s="62">
        <v>33318</v>
      </c>
      <c r="L25" s="62">
        <v>238894.899</v>
      </c>
      <c r="M25" s="55">
        <f t="shared" si="6"/>
        <v>9.691458070712522E-2</v>
      </c>
      <c r="N25" s="55">
        <f t="shared" si="7"/>
        <v>0.205313726686144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5821.16</v>
      </c>
      <c r="G26" s="36">
        <f>G27</f>
        <v>229395.41</v>
      </c>
      <c r="H26" s="36">
        <f>H27</f>
        <v>0</v>
      </c>
      <c r="I26" s="36">
        <f>I27</f>
        <v>0</v>
      </c>
      <c r="J26" s="36">
        <f t="shared" si="5"/>
        <v>235216.57</v>
      </c>
      <c r="K26" s="61">
        <f>K27</f>
        <v>0</v>
      </c>
      <c r="L26" s="61">
        <f>L27</f>
        <v>183952.905</v>
      </c>
      <c r="M26" s="55" t="s">
        <v>13</v>
      </c>
      <c r="N26" s="55">
        <f t="shared" si="7"/>
        <v>0.27867820298896606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5821.16</v>
      </c>
      <c r="G27" s="39">
        <v>229395.41</v>
      </c>
      <c r="H27" s="38">
        <v>0</v>
      </c>
      <c r="I27" s="38">
        <v>0</v>
      </c>
      <c r="J27" s="36">
        <f t="shared" si="5"/>
        <v>235216.57</v>
      </c>
      <c r="K27" s="62">
        <v>0</v>
      </c>
      <c r="L27" s="62">
        <v>183952.905</v>
      </c>
      <c r="M27" s="55" t="s">
        <v>13</v>
      </c>
      <c r="N27" s="55">
        <f t="shared" si="7"/>
        <v>0.27867820298896606</v>
      </c>
    </row>
    <row r="28" spans="2:20" ht="13.5" thickBot="1" x14ac:dyDescent="0.3">
      <c r="B28" s="10" t="s">
        <v>14</v>
      </c>
      <c r="C28" s="42">
        <f t="shared" ref="C28:D28" si="10">SUM(C29:C31)</f>
        <v>194851</v>
      </c>
      <c r="D28" s="42">
        <f t="shared" si="10"/>
        <v>112731</v>
      </c>
      <c r="E28" s="42">
        <f t="shared" ref="E28:I28" si="11">SUM(E29:E31)</f>
        <v>1830499.8869999996</v>
      </c>
      <c r="F28" s="42">
        <f t="shared" si="11"/>
        <v>132770.32103200001</v>
      </c>
      <c r="G28" s="42">
        <f t="shared" si="11"/>
        <v>637264.99200000009</v>
      </c>
      <c r="H28" s="42">
        <f t="shared" si="11"/>
        <v>125197.15000000001</v>
      </c>
      <c r="I28" s="42">
        <f t="shared" si="11"/>
        <v>34090.137699999999</v>
      </c>
      <c r="J28" s="36">
        <f t="shared" si="5"/>
        <v>2759822.4877319993</v>
      </c>
      <c r="K28" s="61">
        <f>SUM(K29:K31)</f>
        <v>197238</v>
      </c>
      <c r="L28" s="61">
        <f>SUM(L29:L31)</f>
        <v>3092953.2929000002</v>
      </c>
      <c r="M28" s="55">
        <f t="shared" si="6"/>
        <v>-1.2102130421115631E-2</v>
      </c>
      <c r="N28" s="55">
        <f t="shared" si="7"/>
        <v>-0.10770638080203676</v>
      </c>
    </row>
    <row r="29" spans="2:20" s="11" customFormat="1" ht="12" thickBot="1" x14ac:dyDescent="0.25">
      <c r="B29" s="43" t="s">
        <v>15</v>
      </c>
      <c r="C29" s="12">
        <v>85031</v>
      </c>
      <c r="D29" s="12">
        <v>47661</v>
      </c>
      <c r="E29" s="12">
        <v>691988.70499999996</v>
      </c>
      <c r="F29" s="38">
        <v>132770.32103200001</v>
      </c>
      <c r="G29" s="39">
        <v>429597.24200000003</v>
      </c>
      <c r="H29" s="38">
        <v>125197.15000000001</v>
      </c>
      <c r="I29" s="38">
        <v>34090.137699999999</v>
      </c>
      <c r="J29" s="36">
        <f t="shared" si="5"/>
        <v>1413643.5557319999</v>
      </c>
      <c r="K29" s="62">
        <v>78720</v>
      </c>
      <c r="L29" s="62">
        <v>1529393.6850000001</v>
      </c>
      <c r="M29" s="55">
        <f t="shared" si="6"/>
        <v>8.0170223577235689E-2</v>
      </c>
      <c r="N29" s="55">
        <f t="shared" si="7"/>
        <v>-7.5683671511956097E-2</v>
      </c>
      <c r="T29" s="40"/>
    </row>
    <row r="30" spans="2:20" s="11" customFormat="1" ht="12" thickBot="1" x14ac:dyDescent="0.25">
      <c r="B30" s="43" t="s">
        <v>16</v>
      </c>
      <c r="C30" s="12">
        <v>109820</v>
      </c>
      <c r="D30" s="12">
        <v>65070</v>
      </c>
      <c r="E30" s="12">
        <v>1138511.1819999998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1138511.1819999998</v>
      </c>
      <c r="K30" s="62">
        <v>118518</v>
      </c>
      <c r="L30" s="62">
        <v>1243321.1579</v>
      </c>
      <c r="M30" s="55">
        <f t="shared" si="6"/>
        <v>-7.3389696079920297E-2</v>
      </c>
      <c r="N30" s="55">
        <f t="shared" si="7"/>
        <v>-8.4298393246220349E-2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207667.75</v>
      </c>
      <c r="H31" s="38">
        <v>0</v>
      </c>
      <c r="I31" s="38">
        <v>0</v>
      </c>
      <c r="J31" s="36">
        <f t="shared" si="5"/>
        <v>207667.75</v>
      </c>
      <c r="K31" s="62">
        <v>0</v>
      </c>
      <c r="L31" s="62">
        <v>320238.45</v>
      </c>
      <c r="M31" s="55" t="s">
        <v>13</v>
      </c>
      <c r="N31" s="55">
        <f t="shared" si="7"/>
        <v>-0.35152149905796759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1382</v>
      </c>
      <c r="D32" s="36">
        <f t="shared" si="12"/>
        <v>692</v>
      </c>
      <c r="E32" s="36">
        <f>E33</f>
        <v>12888.029999999999</v>
      </c>
      <c r="F32" s="36">
        <f>F33</f>
        <v>26435.794999999998</v>
      </c>
      <c r="G32" s="36">
        <f>G33</f>
        <v>171236.88999999998</v>
      </c>
      <c r="H32" s="36">
        <f>H33</f>
        <v>0</v>
      </c>
      <c r="I32" s="36">
        <f>I33</f>
        <v>1536.835</v>
      </c>
      <c r="J32" s="36">
        <f t="shared" si="5"/>
        <v>212097.54999999996</v>
      </c>
      <c r="K32" s="61">
        <f>K33</f>
        <v>1604</v>
      </c>
      <c r="L32" s="61">
        <f>L33</f>
        <v>283207.67000000004</v>
      </c>
      <c r="M32" s="55">
        <f t="shared" si="6"/>
        <v>-0.13840399002493764</v>
      </c>
      <c r="N32" s="55">
        <f t="shared" si="7"/>
        <v>-0.25108825619023689</v>
      </c>
      <c r="T32" s="40"/>
    </row>
    <row r="33" spans="1:22" s="11" customFormat="1" ht="12" thickBot="1" x14ac:dyDescent="0.25">
      <c r="A33" s="40"/>
      <c r="B33" s="43" t="s">
        <v>19</v>
      </c>
      <c r="C33" s="12">
        <v>1382</v>
      </c>
      <c r="D33" s="12">
        <v>692</v>
      </c>
      <c r="E33" s="12">
        <v>12888.029999999999</v>
      </c>
      <c r="F33" s="38">
        <v>26435.794999999998</v>
      </c>
      <c r="G33" s="39">
        <v>171236.88999999998</v>
      </c>
      <c r="H33" s="38">
        <v>0</v>
      </c>
      <c r="I33" s="38">
        <v>1536.835</v>
      </c>
      <c r="J33" s="36">
        <f t="shared" si="5"/>
        <v>212097.54999999996</v>
      </c>
      <c r="K33" s="62">
        <v>1604</v>
      </c>
      <c r="L33" s="62">
        <v>283207.67000000004</v>
      </c>
      <c r="M33" s="55">
        <f t="shared" si="6"/>
        <v>-0.13840399002493764</v>
      </c>
      <c r="N33" s="55">
        <f t="shared" si="7"/>
        <v>-0.25108825619023689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341</v>
      </c>
      <c r="D34" s="36">
        <f t="shared" si="13"/>
        <v>280</v>
      </c>
      <c r="E34" s="36">
        <f t="shared" si="13"/>
        <v>6076.4</v>
      </c>
      <c r="F34" s="36">
        <f t="shared" si="13"/>
        <v>42931.123000000007</v>
      </c>
      <c r="G34" s="36">
        <f t="shared" si="13"/>
        <v>301751.10299999989</v>
      </c>
      <c r="H34" s="36">
        <f t="shared" si="13"/>
        <v>17351.868999999999</v>
      </c>
      <c r="I34" s="36">
        <f t="shared" si="13"/>
        <v>0</v>
      </c>
      <c r="J34" s="36">
        <f t="shared" si="5"/>
        <v>368110.49499999988</v>
      </c>
      <c r="K34" s="61">
        <f>K35</f>
        <v>502</v>
      </c>
      <c r="L34" s="61">
        <f>L35</f>
        <v>460265.37899999996</v>
      </c>
      <c r="M34" s="55">
        <f t="shared" si="6"/>
        <v>-0.32071713147410363</v>
      </c>
      <c r="N34" s="55">
        <f t="shared" si="7"/>
        <v>-0.20022119456436471</v>
      </c>
      <c r="T34" s="40"/>
    </row>
    <row r="35" spans="1:22" s="11" customFormat="1" ht="12" thickBot="1" x14ac:dyDescent="0.25">
      <c r="B35" s="41" t="s">
        <v>21</v>
      </c>
      <c r="C35" s="12">
        <v>341</v>
      </c>
      <c r="D35" s="12">
        <v>280</v>
      </c>
      <c r="E35" s="12">
        <v>6076.4</v>
      </c>
      <c r="F35" s="38">
        <v>42931.123000000007</v>
      </c>
      <c r="G35" s="39">
        <v>301751.10299999989</v>
      </c>
      <c r="H35" s="38">
        <v>17351.868999999999</v>
      </c>
      <c r="I35" s="38">
        <v>0</v>
      </c>
      <c r="J35" s="36">
        <f t="shared" si="5"/>
        <v>368110.49499999988</v>
      </c>
      <c r="K35" s="62">
        <v>502</v>
      </c>
      <c r="L35" s="62">
        <v>460265.37899999996</v>
      </c>
      <c r="M35" s="55">
        <f t="shared" si="6"/>
        <v>-0.32071713147410363</v>
      </c>
      <c r="N35" s="55">
        <f t="shared" si="7"/>
        <v>-0.20022119456436471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0</v>
      </c>
      <c r="D36" s="36">
        <f t="shared" si="14"/>
        <v>0</v>
      </c>
      <c r="E36" s="36">
        <f>E37</f>
        <v>0</v>
      </c>
      <c r="F36" s="36">
        <f>F37</f>
        <v>8979</v>
      </c>
      <c r="G36" s="36">
        <f>G37</f>
        <v>44221</v>
      </c>
      <c r="H36" s="36">
        <f>H37</f>
        <v>799</v>
      </c>
      <c r="I36" s="36">
        <f>I37</f>
        <v>0</v>
      </c>
      <c r="J36" s="36">
        <f t="shared" si="5"/>
        <v>53999</v>
      </c>
      <c r="K36" s="61">
        <f>K37</f>
        <v>0</v>
      </c>
      <c r="L36" s="61">
        <f>L37</f>
        <v>73159</v>
      </c>
      <c r="M36" s="55" t="s">
        <v>13</v>
      </c>
      <c r="N36" s="55">
        <f t="shared" si="7"/>
        <v>-0.26189532388359604</v>
      </c>
      <c r="T36" s="40"/>
    </row>
    <row r="37" spans="1:22" s="11" customFormat="1" ht="12" thickBot="1" x14ac:dyDescent="0.25">
      <c r="B37" s="43" t="s">
        <v>23</v>
      </c>
      <c r="C37" s="12">
        <v>0</v>
      </c>
      <c r="D37" s="12">
        <v>0</v>
      </c>
      <c r="E37" s="12">
        <v>0</v>
      </c>
      <c r="F37" s="38">
        <v>8979</v>
      </c>
      <c r="G37" s="39">
        <v>44221</v>
      </c>
      <c r="H37" s="38">
        <v>799</v>
      </c>
      <c r="I37" s="38">
        <v>0</v>
      </c>
      <c r="J37" s="36">
        <f t="shared" si="5"/>
        <v>53999</v>
      </c>
      <c r="K37" s="62"/>
      <c r="L37" s="62">
        <v>73159</v>
      </c>
      <c r="M37" s="55" t="s">
        <v>13</v>
      </c>
      <c r="N37" s="55">
        <f t="shared" si="7"/>
        <v>-0.26189532388359604</v>
      </c>
      <c r="T37" s="40"/>
    </row>
    <row r="38" spans="1:22" ht="13.5" thickBot="1" x14ac:dyDescent="0.35">
      <c r="B38" s="66" t="s">
        <v>24</v>
      </c>
      <c r="C38" s="67">
        <f>C39+C41+C44</f>
        <v>610</v>
      </c>
      <c r="D38" s="67">
        <f>D39+D41+D44</f>
        <v>305</v>
      </c>
      <c r="E38" s="67">
        <f>E39+E41+E44</f>
        <v>5264.77</v>
      </c>
      <c r="F38" s="67">
        <f>F39+F41+F44</f>
        <v>24215.18</v>
      </c>
      <c r="G38" s="67">
        <f t="shared" ref="G38:I38" si="15">G39+G41+G44</f>
        <v>0</v>
      </c>
      <c r="H38" s="67">
        <f t="shared" si="15"/>
        <v>7813.25</v>
      </c>
      <c r="I38" s="67">
        <f t="shared" si="15"/>
        <v>187</v>
      </c>
      <c r="J38" s="67">
        <f>SUM(E38:I38)</f>
        <v>37480.199999999997</v>
      </c>
      <c r="K38" s="61">
        <f>K39+K41+K44</f>
        <v>532</v>
      </c>
      <c r="L38" s="61">
        <f>L39+L41+L44</f>
        <v>22008.920000000002</v>
      </c>
      <c r="M38" s="55" t="s">
        <v>39</v>
      </c>
      <c r="N38" s="55">
        <f t="shared" si="7"/>
        <v>0.70295498370660603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0</v>
      </c>
      <c r="D39" s="36">
        <f t="shared" si="16"/>
        <v>0</v>
      </c>
      <c r="E39" s="36">
        <f>E40</f>
        <v>0</v>
      </c>
      <c r="F39" s="36">
        <f>F40</f>
        <v>13352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5"/>
        <v>13352</v>
      </c>
      <c r="K39" s="61">
        <f>K40</f>
        <v>0</v>
      </c>
      <c r="L39" s="61">
        <f>L40</f>
        <v>12030</v>
      </c>
      <c r="M39" s="55" t="s">
        <v>13</v>
      </c>
      <c r="N39" s="55">
        <f t="shared" si="7"/>
        <v>0.10989193682460519</v>
      </c>
      <c r="U39" s="11"/>
      <c r="V39" s="11"/>
    </row>
    <row r="40" spans="1:22" s="11" customFormat="1" ht="12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13352</v>
      </c>
      <c r="G40" s="39">
        <v>0</v>
      </c>
      <c r="H40" s="38">
        <v>0</v>
      </c>
      <c r="I40" s="38">
        <v>0</v>
      </c>
      <c r="J40" s="36">
        <f t="shared" si="5"/>
        <v>13352</v>
      </c>
      <c r="K40" s="62">
        <v>0</v>
      </c>
      <c r="L40" s="62">
        <v>12030</v>
      </c>
      <c r="M40" s="55" t="s">
        <v>13</v>
      </c>
      <c r="N40" s="55">
        <f t="shared" si="7"/>
        <v>0.10989193682460519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124</v>
      </c>
      <c r="D41" s="42">
        <f t="shared" si="17"/>
        <v>62</v>
      </c>
      <c r="E41" s="42">
        <f t="shared" si="17"/>
        <v>1042.77</v>
      </c>
      <c r="F41" s="42">
        <f t="shared" si="17"/>
        <v>8994.119999999999</v>
      </c>
      <c r="G41" s="42">
        <f t="shared" si="17"/>
        <v>0</v>
      </c>
      <c r="H41" s="42">
        <f t="shared" si="17"/>
        <v>0</v>
      </c>
      <c r="I41" s="42">
        <f t="shared" si="17"/>
        <v>187</v>
      </c>
      <c r="J41" s="36">
        <f t="shared" si="5"/>
        <v>10223.89</v>
      </c>
      <c r="K41" s="63">
        <f>K42+K43</f>
        <v>86</v>
      </c>
      <c r="L41" s="63">
        <f>L42+L43</f>
        <v>4421.0600000000004</v>
      </c>
      <c r="M41" s="55" t="s">
        <v>39</v>
      </c>
      <c r="N41" s="55">
        <f t="shared" si="7"/>
        <v>1.312542693381225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8284</v>
      </c>
      <c r="G42" s="39">
        <v>0</v>
      </c>
      <c r="H42" s="38">
        <v>0</v>
      </c>
      <c r="I42" s="38">
        <v>187</v>
      </c>
      <c r="J42" s="36">
        <f t="shared" si="5"/>
        <v>8471</v>
      </c>
      <c r="K42" s="62">
        <v>0</v>
      </c>
      <c r="L42" s="62">
        <v>2999</v>
      </c>
      <c r="M42" s="55" t="s">
        <v>13</v>
      </c>
      <c r="N42" s="55">
        <f t="shared" si="7"/>
        <v>1.824608202734245</v>
      </c>
      <c r="T42" s="40"/>
    </row>
    <row r="43" spans="1:22" s="11" customFormat="1" ht="12" thickBot="1" x14ac:dyDescent="0.25">
      <c r="B43" s="43" t="s">
        <v>29</v>
      </c>
      <c r="C43" s="12">
        <v>124</v>
      </c>
      <c r="D43" s="12">
        <v>62</v>
      </c>
      <c r="E43" s="12">
        <v>1042.77</v>
      </c>
      <c r="F43" s="38">
        <v>710.11999999999989</v>
      </c>
      <c r="G43" s="39">
        <v>0</v>
      </c>
      <c r="H43" s="38">
        <v>0</v>
      </c>
      <c r="I43" s="38">
        <v>0</v>
      </c>
      <c r="J43" s="36">
        <f t="shared" si="5"/>
        <v>1752.8899999999999</v>
      </c>
      <c r="K43" s="62">
        <v>86</v>
      </c>
      <c r="L43" s="62">
        <v>1422.0600000000002</v>
      </c>
      <c r="M43" s="55" t="s">
        <v>39</v>
      </c>
      <c r="N43" s="55">
        <f t="shared" si="7"/>
        <v>0.23264137940733831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486</v>
      </c>
      <c r="D44" s="36">
        <f t="shared" si="18"/>
        <v>243</v>
      </c>
      <c r="E44" s="36">
        <f>E45</f>
        <v>4222</v>
      </c>
      <c r="F44" s="36">
        <f>F45</f>
        <v>1869.06</v>
      </c>
      <c r="G44" s="36">
        <f>G45</f>
        <v>0</v>
      </c>
      <c r="H44" s="36">
        <f>H45</f>
        <v>7813.25</v>
      </c>
      <c r="I44" s="36">
        <f>I45</f>
        <v>0</v>
      </c>
      <c r="J44" s="36">
        <f>SUM(E44:I44)</f>
        <v>13904.31</v>
      </c>
      <c r="K44" s="61">
        <f>K45</f>
        <v>446</v>
      </c>
      <c r="L44" s="61">
        <f>L45</f>
        <v>5557.86</v>
      </c>
      <c r="M44" s="55" t="s">
        <v>39</v>
      </c>
      <c r="N44" s="55">
        <f t="shared" si="7"/>
        <v>1.501738079044812</v>
      </c>
      <c r="T44" s="40"/>
    </row>
    <row r="45" spans="1:22" s="11" customFormat="1" ht="12" thickBot="1" x14ac:dyDescent="0.25">
      <c r="B45" s="45" t="s">
        <v>41</v>
      </c>
      <c r="C45" s="12">
        <v>486</v>
      </c>
      <c r="D45" s="12">
        <v>243</v>
      </c>
      <c r="E45" s="12">
        <v>4222</v>
      </c>
      <c r="F45" s="46">
        <v>1869.06</v>
      </c>
      <c r="G45" s="47">
        <v>0</v>
      </c>
      <c r="H45" s="39">
        <v>7813.25</v>
      </c>
      <c r="I45" s="46">
        <v>0</v>
      </c>
      <c r="J45" s="48">
        <f>SUM(E45:I45)</f>
        <v>13904.31</v>
      </c>
      <c r="K45" s="62">
        <v>446</v>
      </c>
      <c r="L45" s="62">
        <v>5557.86</v>
      </c>
      <c r="M45" s="55" t="s">
        <v>39</v>
      </c>
      <c r="N45" s="55">
        <f t="shared" si="7"/>
        <v>1.501738079044812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1623.2750000000001</v>
      </c>
      <c r="G47" s="51">
        <f t="shared" si="19"/>
        <v>0</v>
      </c>
      <c r="H47" s="51">
        <f t="shared" si="19"/>
        <v>0</v>
      </c>
      <c r="I47" s="35">
        <f t="shared" si="19"/>
        <v>0</v>
      </c>
      <c r="J47" s="51">
        <f>SUM(E47:I47)</f>
        <v>1623.2750000000001</v>
      </c>
      <c r="K47" s="64">
        <f>K48+K51</f>
        <v>0</v>
      </c>
      <c r="L47" s="64">
        <f>L48+L51</f>
        <v>21369</v>
      </c>
      <c r="M47" s="55" t="s">
        <v>13</v>
      </c>
      <c r="N47" s="55">
        <f t="shared" si="7"/>
        <v>-0.92403598670971965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1623.2750000000001</v>
      </c>
      <c r="G48" s="64">
        <f t="shared" si="20"/>
        <v>0</v>
      </c>
      <c r="H48" s="64">
        <f t="shared" si="20"/>
        <v>0</v>
      </c>
      <c r="I48" s="64">
        <f t="shared" si="20"/>
        <v>0</v>
      </c>
      <c r="J48" s="64">
        <f t="shared" si="20"/>
        <v>1623.2750000000001</v>
      </c>
      <c r="K48" s="64">
        <f t="shared" si="20"/>
        <v>0</v>
      </c>
      <c r="L48" s="64">
        <f t="shared" si="20"/>
        <v>21139</v>
      </c>
      <c r="M48" s="55" t="s">
        <v>13</v>
      </c>
      <c r="N48" s="55">
        <f t="shared" si="7"/>
        <v>-0.92320947064667203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1623.2750000000001</v>
      </c>
      <c r="G49" s="36">
        <f t="shared" si="22"/>
        <v>0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1623.2750000000001</v>
      </c>
      <c r="K49" s="61">
        <f t="shared" ref="K49:L49" si="24">K50</f>
        <v>0</v>
      </c>
      <c r="L49" s="61">
        <f t="shared" si="24"/>
        <v>21139</v>
      </c>
      <c r="M49" s="55" t="s">
        <v>13</v>
      </c>
      <c r="N49" s="55">
        <f t="shared" si="7"/>
        <v>-0.92320947064667203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1623.2750000000001</v>
      </c>
      <c r="G50" s="39">
        <v>0</v>
      </c>
      <c r="H50" s="38">
        <v>0</v>
      </c>
      <c r="I50" s="38">
        <v>0</v>
      </c>
      <c r="J50" s="36">
        <f t="shared" si="23"/>
        <v>1623.2750000000001</v>
      </c>
      <c r="K50" s="62">
        <v>0</v>
      </c>
      <c r="L50" s="62">
        <v>21139</v>
      </c>
      <c r="M50" s="55" t="s">
        <v>13</v>
      </c>
      <c r="N50" s="55">
        <f t="shared" si="7"/>
        <v>-0.92320947064667203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230</v>
      </c>
      <c r="M51" s="55" t="s">
        <v>13</v>
      </c>
      <c r="N51" s="55">
        <f t="shared" si="7"/>
        <v>-1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230</v>
      </c>
      <c r="M52" s="55" t="s">
        <v>13</v>
      </c>
      <c r="N52" s="55">
        <f t="shared" si="7"/>
        <v>-1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/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>
        <v>230</v>
      </c>
      <c r="M53" s="56" t="s">
        <v>13</v>
      </c>
      <c r="N53" s="55">
        <f t="shared" si="7"/>
        <v>-1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49</v>
      </c>
      <c r="C57" s="20"/>
      <c r="D57" s="20"/>
      <c r="E57" s="20"/>
      <c r="F57" s="3"/>
      <c r="G57" s="53"/>
      <c r="I57" s="52"/>
      <c r="J57" s="54"/>
    </row>
    <row r="64" spans="2:20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8012-2C06-468B-BFED-870D28BAC32E}">
  <dimension ref="A10:R71"/>
  <sheetViews>
    <sheetView showGridLines="0" zoomScale="85" zoomScaleNormal="85" zoomScaleSheetLayoutView="100" workbookViewId="0">
      <selection activeCell="A19" sqref="A19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50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87347</v>
      </c>
      <c r="D19" s="25">
        <f t="shared" si="0"/>
        <v>50195</v>
      </c>
      <c r="E19" s="25">
        <f t="shared" si="0"/>
        <v>734005.37399999995</v>
      </c>
      <c r="F19" s="25">
        <f t="shared" si="0"/>
        <v>171114.66603200001</v>
      </c>
      <c r="G19" s="25">
        <f t="shared" si="0"/>
        <v>739885.86200000008</v>
      </c>
      <c r="H19" s="25">
        <f t="shared" si="0"/>
        <v>68731.697</v>
      </c>
      <c r="I19" s="25">
        <f t="shared" si="0"/>
        <v>28469.025699999998</v>
      </c>
      <c r="J19" s="25">
        <f>SUM(E19:I19)</f>
        <v>1742206.6247319998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M21" s="32"/>
      <c r="N21" s="11"/>
    </row>
    <row r="22" spans="2:16" ht="13" x14ac:dyDescent="0.25">
      <c r="B22" s="33" t="s">
        <v>8</v>
      </c>
      <c r="C22" s="34">
        <f t="shared" ref="C22:J22" si="1">+C23+C38</f>
        <v>87347</v>
      </c>
      <c r="D22" s="34">
        <f t="shared" si="1"/>
        <v>50195</v>
      </c>
      <c r="E22" s="34">
        <f t="shared" si="1"/>
        <v>734005.37399999995</v>
      </c>
      <c r="F22" s="34">
        <f t="shared" si="1"/>
        <v>171114.66603200001</v>
      </c>
      <c r="G22" s="34">
        <f t="shared" si="1"/>
        <v>738936.68200000003</v>
      </c>
      <c r="H22" s="34">
        <f t="shared" si="1"/>
        <v>68731.697</v>
      </c>
      <c r="I22" s="34">
        <f t="shared" si="1"/>
        <v>28469.025699999998</v>
      </c>
      <c r="J22" s="35">
        <f t="shared" si="1"/>
        <v>1741257.4447319997</v>
      </c>
      <c r="M22" s="19"/>
    </row>
    <row r="23" spans="2:16" ht="13" x14ac:dyDescent="0.3">
      <c r="B23" s="66" t="s">
        <v>9</v>
      </c>
      <c r="C23" s="67">
        <f>C24+C28+C34+C36+C32+C26</f>
        <v>87121</v>
      </c>
      <c r="D23" s="67">
        <f t="shared" ref="D23:F23" si="2">D24+D28+D34+D36+D32+D26</f>
        <v>50082</v>
      </c>
      <c r="E23" s="67">
        <f t="shared" si="2"/>
        <v>733553.37399999995</v>
      </c>
      <c r="F23" s="67">
        <f t="shared" si="2"/>
        <v>170293.786032</v>
      </c>
      <c r="G23" s="67">
        <f>G24+G28+G34+G36+G32+G26</f>
        <v>738936.68200000003</v>
      </c>
      <c r="H23" s="67">
        <f t="shared" ref="H23:I23" si="3">H24+H28+H34+H36+H32+H26</f>
        <v>68731.697</v>
      </c>
      <c r="I23" s="67">
        <f t="shared" si="3"/>
        <v>28469.025699999998</v>
      </c>
      <c r="J23" s="68">
        <f t="shared" ref="J23:J43" si="4">SUM(E23:I23)</f>
        <v>1739984.5647319998</v>
      </c>
      <c r="M23" s="19"/>
    </row>
    <row r="24" spans="2:16" ht="13" x14ac:dyDescent="0.25">
      <c r="B24" s="10" t="s">
        <v>10</v>
      </c>
      <c r="C24" s="36">
        <f t="shared" ref="C24:I24" si="5">C25</f>
        <v>15967</v>
      </c>
      <c r="D24" s="36">
        <f t="shared" si="5"/>
        <v>8261</v>
      </c>
      <c r="E24" s="36">
        <f t="shared" si="5"/>
        <v>17592.756999999994</v>
      </c>
      <c r="F24" s="36">
        <f t="shared" si="5"/>
        <v>3424.38</v>
      </c>
      <c r="G24" s="36">
        <f t="shared" si="5"/>
        <v>43972.43</v>
      </c>
      <c r="H24" s="36">
        <f t="shared" si="5"/>
        <v>0</v>
      </c>
      <c r="I24" s="36">
        <f t="shared" si="5"/>
        <v>0</v>
      </c>
      <c r="J24" s="36">
        <f t="shared" si="4"/>
        <v>64989.566999999995</v>
      </c>
      <c r="M24" s="19"/>
    </row>
    <row r="25" spans="2:16" s="11" customFormat="1" x14ac:dyDescent="0.2">
      <c r="B25" s="37" t="s">
        <v>11</v>
      </c>
      <c r="C25" s="12">
        <v>15967</v>
      </c>
      <c r="D25" s="12">
        <v>8261</v>
      </c>
      <c r="E25" s="12">
        <v>17592.756999999994</v>
      </c>
      <c r="F25" s="38">
        <v>3424.38</v>
      </c>
      <c r="G25" s="39">
        <v>43972.43</v>
      </c>
      <c r="H25" s="38"/>
      <c r="I25" s="38"/>
      <c r="J25" s="36">
        <f t="shared" si="4"/>
        <v>64989.566999999995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5821.16</v>
      </c>
      <c r="G26" s="36">
        <f>G27</f>
        <v>118169.84999999999</v>
      </c>
      <c r="H26" s="36">
        <f>H27</f>
        <v>0</v>
      </c>
      <c r="I26" s="36">
        <f>I27</f>
        <v>0</v>
      </c>
      <c r="J26" s="36">
        <f t="shared" si="4"/>
        <v>123991.01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5821.16</v>
      </c>
      <c r="G27" s="39">
        <v>118169.84999999999</v>
      </c>
      <c r="H27" s="38"/>
      <c r="I27" s="38"/>
      <c r="J27" s="36">
        <f t="shared" si="4"/>
        <v>123991.01</v>
      </c>
    </row>
    <row r="28" spans="2:16" ht="13" x14ac:dyDescent="0.25">
      <c r="B28" s="10" t="s">
        <v>14</v>
      </c>
      <c r="C28" s="42">
        <f t="shared" ref="C28:I28" si="7">SUM(C29:C31)</f>
        <v>70556</v>
      </c>
      <c r="D28" s="42">
        <f t="shared" si="7"/>
        <v>41446</v>
      </c>
      <c r="E28" s="42">
        <f t="shared" si="7"/>
        <v>710668.95699999994</v>
      </c>
      <c r="F28" s="42">
        <f t="shared" si="7"/>
        <v>132147.941032</v>
      </c>
      <c r="G28" s="42">
        <f t="shared" si="7"/>
        <v>429597.24200000003</v>
      </c>
      <c r="H28" s="42">
        <f t="shared" si="7"/>
        <v>63039.016000000003</v>
      </c>
      <c r="I28" s="42">
        <f t="shared" si="7"/>
        <v>26932.190699999999</v>
      </c>
      <c r="J28" s="36">
        <f t="shared" si="4"/>
        <v>1362385.3467319999</v>
      </c>
    </row>
    <row r="29" spans="2:16" s="11" customFormat="1" x14ac:dyDescent="0.2">
      <c r="B29" s="43" t="s">
        <v>15</v>
      </c>
      <c r="C29" s="12">
        <v>30077</v>
      </c>
      <c r="D29" s="12">
        <v>16812</v>
      </c>
      <c r="E29" s="12">
        <v>285759.09600000002</v>
      </c>
      <c r="F29" s="38">
        <v>132147.941032</v>
      </c>
      <c r="G29" s="39">
        <v>429597.24200000003</v>
      </c>
      <c r="H29" s="38">
        <v>63039.016000000003</v>
      </c>
      <c r="I29" s="38">
        <v>26932.190699999999</v>
      </c>
      <c r="J29" s="36">
        <f t="shared" si="4"/>
        <v>937475.4857320002</v>
      </c>
      <c r="P29" s="40"/>
    </row>
    <row r="30" spans="2:16" s="11" customFormat="1" x14ac:dyDescent="0.2">
      <c r="B30" s="43" t="s">
        <v>16</v>
      </c>
      <c r="C30" s="12">
        <v>40479</v>
      </c>
      <c r="D30" s="12">
        <v>24634</v>
      </c>
      <c r="E30" s="12">
        <v>424909.86099999998</v>
      </c>
      <c r="F30" s="38"/>
      <c r="G30" s="38"/>
      <c r="H30" s="38"/>
      <c r="I30" s="38"/>
      <c r="J30" s="36">
        <f t="shared" si="4"/>
        <v>424909.86099999998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356</v>
      </c>
      <c r="D32" s="36">
        <f t="shared" si="8"/>
        <v>178</v>
      </c>
      <c r="E32" s="36">
        <f>E33</f>
        <v>786.2700000000001</v>
      </c>
      <c r="F32" s="36">
        <f>F33</f>
        <v>6856.2749999999996</v>
      </c>
      <c r="G32" s="36">
        <f>G33</f>
        <v>89319.650000000009</v>
      </c>
      <c r="H32" s="36">
        <f>H33</f>
        <v>0</v>
      </c>
      <c r="I32" s="36">
        <f>I33</f>
        <v>1536.835</v>
      </c>
      <c r="J32" s="36">
        <f t="shared" si="4"/>
        <v>98499.030000000013</v>
      </c>
      <c r="P32" s="40"/>
    </row>
    <row r="33" spans="1:18" s="11" customFormat="1" x14ac:dyDescent="0.2">
      <c r="A33" s="40"/>
      <c r="B33" s="43" t="s">
        <v>19</v>
      </c>
      <c r="C33" s="12">
        <v>356</v>
      </c>
      <c r="D33" s="12">
        <v>178</v>
      </c>
      <c r="E33" s="12">
        <v>786.2700000000001</v>
      </c>
      <c r="F33" s="38">
        <v>6856.2749999999996</v>
      </c>
      <c r="G33" s="39">
        <v>89319.650000000009</v>
      </c>
      <c r="H33" s="38"/>
      <c r="I33" s="38">
        <v>1536.835</v>
      </c>
      <c r="J33" s="36">
        <f t="shared" si="4"/>
        <v>98499.030000000013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242</v>
      </c>
      <c r="D34" s="36">
        <f t="shared" si="9"/>
        <v>197</v>
      </c>
      <c r="E34" s="36">
        <f t="shared" si="9"/>
        <v>4505.3900000000003</v>
      </c>
      <c r="F34" s="36">
        <f t="shared" si="9"/>
        <v>13080.029999999999</v>
      </c>
      <c r="G34" s="36">
        <f t="shared" si="9"/>
        <v>48477.51</v>
      </c>
      <c r="H34" s="36">
        <f t="shared" si="9"/>
        <v>5692.6809999999996</v>
      </c>
      <c r="I34" s="36">
        <f t="shared" si="9"/>
        <v>0</v>
      </c>
      <c r="J34" s="36">
        <f t="shared" si="4"/>
        <v>71755.61099999999</v>
      </c>
      <c r="P34" s="40"/>
    </row>
    <row r="35" spans="1:18" s="11" customFormat="1" x14ac:dyDescent="0.2">
      <c r="B35" s="41" t="s">
        <v>21</v>
      </c>
      <c r="C35" s="12">
        <v>242</v>
      </c>
      <c r="D35" s="12">
        <v>197</v>
      </c>
      <c r="E35" s="12">
        <v>4505.3900000000003</v>
      </c>
      <c r="F35" s="38">
        <v>13080.029999999999</v>
      </c>
      <c r="G35" s="39">
        <v>48477.51</v>
      </c>
      <c r="H35" s="38">
        <v>5692.6809999999996</v>
      </c>
      <c r="I35" s="38"/>
      <c r="J35" s="36">
        <f t="shared" si="4"/>
        <v>71755.61099999999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8964</v>
      </c>
      <c r="G36" s="36">
        <f>G37</f>
        <v>9400</v>
      </c>
      <c r="H36" s="36">
        <f>H37</f>
        <v>0</v>
      </c>
      <c r="I36" s="36">
        <f>I37</f>
        <v>0</v>
      </c>
      <c r="J36" s="36">
        <f t="shared" si="4"/>
        <v>18364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8964</v>
      </c>
      <c r="G37" s="39">
        <v>9400</v>
      </c>
      <c r="H37" s="38"/>
      <c r="I37" s="38"/>
      <c r="J37" s="36">
        <f t="shared" si="4"/>
        <v>18364</v>
      </c>
      <c r="P37" s="40"/>
    </row>
    <row r="38" spans="1:18" ht="13" x14ac:dyDescent="0.3">
      <c r="B38" s="66" t="s">
        <v>24</v>
      </c>
      <c r="C38" s="67">
        <f>C39+C41+C44</f>
        <v>226</v>
      </c>
      <c r="D38" s="67">
        <f>D39+D41+D44</f>
        <v>113</v>
      </c>
      <c r="E38" s="67">
        <f>E39+E41+E44</f>
        <v>452</v>
      </c>
      <c r="F38" s="67">
        <f>F39+F41+F44</f>
        <v>820.88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1272.8800000000001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226</v>
      </c>
      <c r="D44" s="36">
        <f t="shared" si="14"/>
        <v>113</v>
      </c>
      <c r="E44" s="36">
        <f>E45</f>
        <v>452</v>
      </c>
      <c r="F44" s="36">
        <f>F45</f>
        <v>820.88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1272.8800000000001</v>
      </c>
      <c r="P44" s="40"/>
    </row>
    <row r="45" spans="1:18" s="11" customFormat="1" ht="12" thickBot="1" x14ac:dyDescent="0.25">
      <c r="B45" s="45" t="s">
        <v>41</v>
      </c>
      <c r="C45" s="12">
        <v>226</v>
      </c>
      <c r="D45" s="12">
        <v>113</v>
      </c>
      <c r="E45" s="12">
        <v>452</v>
      </c>
      <c r="F45" s="46">
        <v>820.88</v>
      </c>
      <c r="G45" s="47"/>
      <c r="H45" s="39"/>
      <c r="I45" s="46"/>
      <c r="J45" s="48">
        <f>SUM(E45:I45)</f>
        <v>1272.8800000000001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949.18</v>
      </c>
      <c r="H47" s="51">
        <f t="shared" si="15"/>
        <v>0</v>
      </c>
      <c r="I47" s="35">
        <f t="shared" si="15"/>
        <v>0</v>
      </c>
      <c r="J47" s="51">
        <f>SUM(E47:I47)</f>
        <v>949.18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949.18</v>
      </c>
      <c r="H48" s="64">
        <f t="shared" si="16"/>
        <v>0</v>
      </c>
      <c r="I48" s="64">
        <f t="shared" si="16"/>
        <v>0</v>
      </c>
      <c r="J48" s="64">
        <f t="shared" si="16"/>
        <v>949.18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949.18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949.18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>
        <v>949.18</v>
      </c>
      <c r="H50" s="38"/>
      <c r="I50" s="38"/>
      <c r="J50" s="36">
        <f t="shared" si="18"/>
        <v>949.18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49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25:J35 J4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6DB3-9428-4C0A-926C-C65EFED34D6D}">
  <dimension ref="A10:R71"/>
  <sheetViews>
    <sheetView showGridLines="0" topLeftCell="C4" zoomScale="85" zoomScaleNormal="85" zoomScaleSheetLayoutView="100" workbookViewId="0">
      <selection activeCell="M24" sqref="M24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50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100178</v>
      </c>
      <c r="D19" s="25">
        <f t="shared" si="0"/>
        <v>56679</v>
      </c>
      <c r="E19" s="25">
        <f t="shared" si="0"/>
        <v>928810.92499999981</v>
      </c>
      <c r="F19" s="25">
        <f t="shared" si="0"/>
        <v>31650.114000000001</v>
      </c>
      <c r="G19" s="25">
        <f t="shared" si="0"/>
        <v>675663.67299999995</v>
      </c>
      <c r="H19" s="25">
        <f t="shared" si="0"/>
        <v>38490.789000000004</v>
      </c>
      <c r="I19" s="25">
        <f t="shared" si="0"/>
        <v>3276.8009999999999</v>
      </c>
      <c r="J19" s="25">
        <f>SUM(E19:I19)</f>
        <v>1677892.3019999999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M21" s="32"/>
      <c r="N21" s="11"/>
    </row>
    <row r="22" spans="2:16" ht="13" x14ac:dyDescent="0.25">
      <c r="B22" s="33" t="s">
        <v>8</v>
      </c>
      <c r="C22" s="34">
        <f t="shared" ref="C22:J22" si="1">+C23+C38</f>
        <v>100178</v>
      </c>
      <c r="D22" s="34">
        <f t="shared" si="1"/>
        <v>56679</v>
      </c>
      <c r="E22" s="34">
        <f t="shared" si="1"/>
        <v>928810.92499999981</v>
      </c>
      <c r="F22" s="34">
        <f t="shared" si="1"/>
        <v>31650.114000000001</v>
      </c>
      <c r="G22" s="34">
        <f t="shared" si="1"/>
        <v>675663.67299999995</v>
      </c>
      <c r="H22" s="34">
        <f t="shared" si="1"/>
        <v>38490.789000000004</v>
      </c>
      <c r="I22" s="34">
        <f t="shared" si="1"/>
        <v>3276.8009999999999</v>
      </c>
      <c r="J22" s="35">
        <f t="shared" si="1"/>
        <v>1677892.3019999997</v>
      </c>
      <c r="M22" s="19"/>
    </row>
    <row r="23" spans="2:16" ht="13" x14ac:dyDescent="0.3">
      <c r="B23" s="66" t="s">
        <v>9</v>
      </c>
      <c r="C23" s="67">
        <f>C24+C28+C34+C36+C32+C26</f>
        <v>99918</v>
      </c>
      <c r="D23" s="67">
        <f t="shared" ref="D23:F23" si="2">D24+D28+D34+D36+D32+D26</f>
        <v>56549</v>
      </c>
      <c r="E23" s="67">
        <f t="shared" si="2"/>
        <v>925040.92499999981</v>
      </c>
      <c r="F23" s="67">
        <f t="shared" si="2"/>
        <v>30601.934000000001</v>
      </c>
      <c r="G23" s="67">
        <f>G24+G28+G34+G36+G32+G26</f>
        <v>675663.67299999995</v>
      </c>
      <c r="H23" s="67">
        <f t="shared" ref="H23:I23" si="3">H24+H28+H34+H36+H32+H26</f>
        <v>30677.539000000001</v>
      </c>
      <c r="I23" s="67">
        <f t="shared" si="3"/>
        <v>3276.8009999999999</v>
      </c>
      <c r="J23" s="68">
        <f t="shared" ref="J23:J43" si="4">SUM(E23:I23)</f>
        <v>1665260.8719999997</v>
      </c>
      <c r="M23" s="19"/>
    </row>
    <row r="24" spans="2:16" ht="13" x14ac:dyDescent="0.25">
      <c r="B24" s="10" t="s">
        <v>10</v>
      </c>
      <c r="C24" s="36">
        <f t="shared" ref="C24:I24" si="5">C25</f>
        <v>19887</v>
      </c>
      <c r="D24" s="36">
        <f t="shared" si="5"/>
        <v>10317</v>
      </c>
      <c r="E24" s="36">
        <f t="shared" si="5"/>
        <v>222152.15999999997</v>
      </c>
      <c r="F24" s="36">
        <f t="shared" si="5"/>
        <v>307.80399999999997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222459.96399999998</v>
      </c>
      <c r="M24" s="19"/>
    </row>
    <row r="25" spans="2:16" s="11" customFormat="1" x14ac:dyDescent="0.2">
      <c r="B25" s="37" t="s">
        <v>11</v>
      </c>
      <c r="C25" s="12">
        <v>19887</v>
      </c>
      <c r="D25" s="12">
        <v>10317</v>
      </c>
      <c r="E25" s="12">
        <v>222152.15999999997</v>
      </c>
      <c r="F25" s="38">
        <v>307.80399999999997</v>
      </c>
      <c r="G25" s="39">
        <v>0</v>
      </c>
      <c r="H25" s="38"/>
      <c r="I25" s="38"/>
      <c r="J25" s="36">
        <f t="shared" si="4"/>
        <v>222459.96399999998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111225.56</v>
      </c>
      <c r="H26" s="36">
        <f>H27</f>
        <v>0</v>
      </c>
      <c r="I26" s="36">
        <f>I27</f>
        <v>0</v>
      </c>
      <c r="J26" s="36">
        <f t="shared" si="4"/>
        <v>111225.56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111225.56</v>
      </c>
      <c r="H27" s="38"/>
      <c r="I27" s="38"/>
      <c r="J27" s="36">
        <f t="shared" si="4"/>
        <v>111225.56</v>
      </c>
    </row>
    <row r="28" spans="2:16" ht="13" x14ac:dyDescent="0.25">
      <c r="B28" s="10" t="s">
        <v>14</v>
      </c>
      <c r="C28" s="42">
        <f t="shared" ref="C28:I28" si="7">SUM(C29:C31)</f>
        <v>78976</v>
      </c>
      <c r="D28" s="42">
        <f t="shared" si="7"/>
        <v>45671</v>
      </c>
      <c r="E28" s="42">
        <f t="shared" si="7"/>
        <v>689474.27499999979</v>
      </c>
      <c r="F28" s="42">
        <f t="shared" si="7"/>
        <v>278.88</v>
      </c>
      <c r="G28" s="42">
        <f t="shared" si="7"/>
        <v>207667.75</v>
      </c>
      <c r="H28" s="42">
        <f t="shared" si="7"/>
        <v>29998.539000000001</v>
      </c>
      <c r="I28" s="42">
        <f t="shared" si="7"/>
        <v>3276.8009999999999</v>
      </c>
      <c r="J28" s="36">
        <f t="shared" si="4"/>
        <v>930696.24499999976</v>
      </c>
    </row>
    <row r="29" spans="2:16" s="11" customFormat="1" x14ac:dyDescent="0.2">
      <c r="B29" s="43" t="s">
        <v>15</v>
      </c>
      <c r="C29" s="12">
        <v>33715</v>
      </c>
      <c r="D29" s="12">
        <v>18714</v>
      </c>
      <c r="E29" s="12">
        <v>215444.12899999996</v>
      </c>
      <c r="F29" s="38">
        <v>278.88</v>
      </c>
      <c r="G29" s="39">
        <v>0</v>
      </c>
      <c r="H29" s="38">
        <v>29998.539000000001</v>
      </c>
      <c r="I29" s="38">
        <v>3276.8009999999999</v>
      </c>
      <c r="J29" s="36">
        <f t="shared" si="4"/>
        <v>248998.34899999996</v>
      </c>
      <c r="P29" s="40"/>
    </row>
    <row r="30" spans="2:16" s="11" customFormat="1" x14ac:dyDescent="0.2">
      <c r="B30" s="43" t="s">
        <v>16</v>
      </c>
      <c r="C30" s="12">
        <v>45261</v>
      </c>
      <c r="D30" s="12">
        <v>26957</v>
      </c>
      <c r="E30" s="12">
        <v>474030.14599999983</v>
      </c>
      <c r="F30" s="38"/>
      <c r="G30" s="38">
        <v>0</v>
      </c>
      <c r="H30" s="38"/>
      <c r="I30" s="38"/>
      <c r="J30" s="36">
        <f t="shared" si="4"/>
        <v>474030.14599999983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207667.75</v>
      </c>
      <c r="H31" s="38"/>
      <c r="I31" s="38"/>
      <c r="J31" s="36">
        <f t="shared" si="4"/>
        <v>207667.75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968</v>
      </c>
      <c r="D32" s="36">
        <f t="shared" si="8"/>
        <v>484</v>
      </c>
      <c r="E32" s="36">
        <f>E33</f>
        <v>11995.029999999999</v>
      </c>
      <c r="F32" s="36">
        <f>F33</f>
        <v>19579.52</v>
      </c>
      <c r="G32" s="36">
        <f>G33</f>
        <v>81917.240000000005</v>
      </c>
      <c r="H32" s="36">
        <f>H33</f>
        <v>0</v>
      </c>
      <c r="I32" s="36">
        <f>I33</f>
        <v>0</v>
      </c>
      <c r="J32" s="36">
        <f t="shared" si="4"/>
        <v>113491.79000000001</v>
      </c>
      <c r="P32" s="40"/>
    </row>
    <row r="33" spans="1:18" s="11" customFormat="1" x14ac:dyDescent="0.2">
      <c r="A33" s="40"/>
      <c r="B33" s="43" t="s">
        <v>19</v>
      </c>
      <c r="C33" s="12">
        <v>968</v>
      </c>
      <c r="D33" s="12">
        <v>484</v>
      </c>
      <c r="E33" s="12">
        <v>11995.029999999999</v>
      </c>
      <c r="F33" s="38">
        <v>19579.52</v>
      </c>
      <c r="G33" s="39">
        <v>81917.240000000005</v>
      </c>
      <c r="H33" s="38"/>
      <c r="I33" s="38"/>
      <c r="J33" s="36">
        <f t="shared" si="4"/>
        <v>113491.79000000001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87</v>
      </c>
      <c r="D34" s="36">
        <f t="shared" si="9"/>
        <v>77</v>
      </c>
      <c r="E34" s="36">
        <f t="shared" si="9"/>
        <v>1419.4600000000003</v>
      </c>
      <c r="F34" s="36">
        <f t="shared" si="9"/>
        <v>10427.73</v>
      </c>
      <c r="G34" s="36">
        <f t="shared" si="9"/>
        <v>240032.12299999996</v>
      </c>
      <c r="H34" s="36">
        <f t="shared" si="9"/>
        <v>0</v>
      </c>
      <c r="I34" s="36">
        <f t="shared" si="9"/>
        <v>0</v>
      </c>
      <c r="J34" s="36">
        <f t="shared" si="4"/>
        <v>251879.31299999997</v>
      </c>
      <c r="P34" s="40"/>
    </row>
    <row r="35" spans="1:18" s="11" customFormat="1" x14ac:dyDescent="0.2">
      <c r="B35" s="41" t="s">
        <v>21</v>
      </c>
      <c r="C35" s="12">
        <v>87</v>
      </c>
      <c r="D35" s="12">
        <v>77</v>
      </c>
      <c r="E35" s="12">
        <v>1419.4600000000003</v>
      </c>
      <c r="F35" s="38">
        <v>10427.73</v>
      </c>
      <c r="G35" s="39">
        <v>240032.12299999996</v>
      </c>
      <c r="H35" s="38"/>
      <c r="I35" s="38"/>
      <c r="J35" s="36">
        <f t="shared" si="4"/>
        <v>251879.31299999997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8</v>
      </c>
      <c r="G36" s="36">
        <f>G37</f>
        <v>34821</v>
      </c>
      <c r="H36" s="36">
        <f>H37</f>
        <v>679</v>
      </c>
      <c r="I36" s="36">
        <f>I37</f>
        <v>0</v>
      </c>
      <c r="J36" s="36">
        <f t="shared" si="4"/>
        <v>35508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8</v>
      </c>
      <c r="G37" s="39">
        <v>34821</v>
      </c>
      <c r="H37" s="38">
        <v>679</v>
      </c>
      <c r="I37" s="38"/>
      <c r="J37" s="36">
        <f t="shared" si="4"/>
        <v>35508</v>
      </c>
      <c r="P37" s="40"/>
    </row>
    <row r="38" spans="1:18" ht="13" x14ac:dyDescent="0.3">
      <c r="B38" s="66" t="s">
        <v>24</v>
      </c>
      <c r="C38" s="67">
        <f>C39+C41+C44</f>
        <v>260</v>
      </c>
      <c r="D38" s="67">
        <f>D39+D41+D44</f>
        <v>130</v>
      </c>
      <c r="E38" s="67">
        <f>E39+E41+E44</f>
        <v>3770</v>
      </c>
      <c r="F38" s="67">
        <f>F39+F41+F44</f>
        <v>1048.18</v>
      </c>
      <c r="G38" s="67">
        <f t="shared" ref="G38:I38" si="11">G39+G41+G44</f>
        <v>0</v>
      </c>
      <c r="H38" s="67">
        <f t="shared" si="11"/>
        <v>7813.25</v>
      </c>
      <c r="I38" s="67">
        <f t="shared" si="11"/>
        <v>0</v>
      </c>
      <c r="J38" s="67">
        <f>SUM(E38:I38)</f>
        <v>12631.43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260</v>
      </c>
      <c r="D44" s="36">
        <f t="shared" si="14"/>
        <v>130</v>
      </c>
      <c r="E44" s="36">
        <f>E45</f>
        <v>3770</v>
      </c>
      <c r="F44" s="36">
        <f>F45</f>
        <v>1048.18</v>
      </c>
      <c r="G44" s="36">
        <f>G45</f>
        <v>0</v>
      </c>
      <c r="H44" s="36">
        <f>H45</f>
        <v>7813.25</v>
      </c>
      <c r="I44" s="36">
        <f>I45</f>
        <v>0</v>
      </c>
      <c r="J44" s="36">
        <f>SUM(E44:I44)</f>
        <v>12631.43</v>
      </c>
      <c r="P44" s="40"/>
    </row>
    <row r="45" spans="1:18" s="11" customFormat="1" ht="12" thickBot="1" x14ac:dyDescent="0.25">
      <c r="B45" s="45" t="s">
        <v>41</v>
      </c>
      <c r="C45" s="12">
        <v>260</v>
      </c>
      <c r="D45" s="12">
        <v>130</v>
      </c>
      <c r="E45" s="12">
        <v>3770</v>
      </c>
      <c r="F45" s="46">
        <v>1048.18</v>
      </c>
      <c r="G45" s="47">
        <v>0</v>
      </c>
      <c r="H45" s="39">
        <v>7813.25</v>
      </c>
      <c r="I45" s="46"/>
      <c r="J45" s="48">
        <f>SUM(E45:I45)</f>
        <v>12631.43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49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6990-F93D-4A54-AA72-C96508FBAB70}">
  <dimension ref="A10:R71"/>
  <sheetViews>
    <sheetView showGridLines="0" topLeftCell="A4" zoomScale="85" zoomScaleNormal="85" zoomScaleSheetLayoutView="100" workbookViewId="0">
      <selection activeCell="F23" sqref="F23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50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37483</v>
      </c>
      <c r="D19" s="25">
        <f t="shared" si="0"/>
        <v>21444</v>
      </c>
      <c r="E19" s="25">
        <f t="shared" si="0"/>
        <v>387833.21499999997</v>
      </c>
      <c r="F19" s="25">
        <f t="shared" si="0"/>
        <v>87.8</v>
      </c>
      <c r="G19" s="25">
        <f t="shared" si="0"/>
        <v>0</v>
      </c>
      <c r="H19" s="25">
        <f t="shared" si="0"/>
        <v>0</v>
      </c>
      <c r="I19" s="25">
        <f t="shared" si="0"/>
        <v>3505.346</v>
      </c>
      <c r="J19" s="25">
        <f>SUM(E19:I19)</f>
        <v>391426.36099999998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M21" s="32"/>
      <c r="N21" s="11"/>
    </row>
    <row r="22" spans="2:16" ht="13" x14ac:dyDescent="0.25">
      <c r="B22" s="33" t="s">
        <v>8</v>
      </c>
      <c r="C22" s="34">
        <f t="shared" ref="C22:J22" si="1">+C23+C38</f>
        <v>37483</v>
      </c>
      <c r="D22" s="34">
        <f t="shared" si="1"/>
        <v>21444</v>
      </c>
      <c r="E22" s="34">
        <f t="shared" si="1"/>
        <v>387833.21499999997</v>
      </c>
      <c r="F22" s="34">
        <f t="shared" si="1"/>
        <v>87.8</v>
      </c>
      <c r="G22" s="34">
        <f t="shared" si="1"/>
        <v>0</v>
      </c>
      <c r="H22" s="34">
        <f t="shared" si="1"/>
        <v>0</v>
      </c>
      <c r="I22" s="34">
        <f t="shared" si="1"/>
        <v>3505.346</v>
      </c>
      <c r="J22" s="35">
        <f t="shared" si="1"/>
        <v>391426.36099999998</v>
      </c>
      <c r="M22" s="19"/>
    </row>
    <row r="23" spans="2:16" ht="13" x14ac:dyDescent="0.3">
      <c r="B23" s="66" t="s">
        <v>9</v>
      </c>
      <c r="C23" s="67">
        <f>C24+C28+C34+C36+C32+C26</f>
        <v>37483</v>
      </c>
      <c r="D23" s="67">
        <f t="shared" ref="D23:F23" si="2">D24+D28+D34+D36+D32+D26</f>
        <v>21444</v>
      </c>
      <c r="E23" s="67">
        <f t="shared" si="2"/>
        <v>387833.21499999997</v>
      </c>
      <c r="F23" s="67">
        <f t="shared" si="2"/>
        <v>87.8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3505.346</v>
      </c>
      <c r="J23" s="68">
        <f t="shared" ref="J23:J43" si="4">SUM(E23:I23)</f>
        <v>391426.36099999998</v>
      </c>
      <c r="M23" s="19"/>
    </row>
    <row r="24" spans="2:16" ht="13" x14ac:dyDescent="0.25">
      <c r="B24" s="10" t="s">
        <v>10</v>
      </c>
      <c r="C24" s="36">
        <f t="shared" ref="C24:I24" si="5">C25</f>
        <v>2</v>
      </c>
      <c r="D24" s="36">
        <f t="shared" si="5"/>
        <v>1</v>
      </c>
      <c r="E24" s="36">
        <f t="shared" si="5"/>
        <v>19.489999999999998</v>
      </c>
      <c r="F24" s="36">
        <f t="shared" si="5"/>
        <v>87.8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107.28999999999999</v>
      </c>
      <c r="M24" s="19"/>
    </row>
    <row r="25" spans="2:16" s="11" customFormat="1" x14ac:dyDescent="0.2">
      <c r="B25" s="37" t="s">
        <v>11</v>
      </c>
      <c r="C25" s="12">
        <v>2</v>
      </c>
      <c r="D25" s="12">
        <v>1</v>
      </c>
      <c r="E25" s="12">
        <v>19.489999999999998</v>
      </c>
      <c r="F25" s="38">
        <v>87.8</v>
      </c>
      <c r="G25" s="39"/>
      <c r="H25" s="38"/>
      <c r="I25" s="38"/>
      <c r="J25" s="36">
        <f t="shared" si="4"/>
        <v>107.28999999999999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37469</v>
      </c>
      <c r="D28" s="42">
        <f t="shared" si="7"/>
        <v>21437</v>
      </c>
      <c r="E28" s="42">
        <f t="shared" si="7"/>
        <v>387813.72499999998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3505.346</v>
      </c>
      <c r="J28" s="36">
        <f t="shared" si="4"/>
        <v>391319.071</v>
      </c>
    </row>
    <row r="29" spans="2:16" s="11" customFormat="1" x14ac:dyDescent="0.2">
      <c r="B29" s="43" t="s">
        <v>15</v>
      </c>
      <c r="C29" s="12">
        <v>17491</v>
      </c>
      <c r="D29" s="12">
        <v>10162</v>
      </c>
      <c r="E29" s="12">
        <v>160809.73899999997</v>
      </c>
      <c r="F29" s="38"/>
      <c r="G29" s="39"/>
      <c r="H29" s="38"/>
      <c r="I29" s="38">
        <v>3505.346</v>
      </c>
      <c r="J29" s="36">
        <f t="shared" si="4"/>
        <v>164315.08499999996</v>
      </c>
      <c r="P29" s="40"/>
    </row>
    <row r="30" spans="2:16" s="11" customFormat="1" x14ac:dyDescent="0.2">
      <c r="B30" s="43" t="s">
        <v>16</v>
      </c>
      <c r="C30" s="12">
        <v>19978</v>
      </c>
      <c r="D30" s="12">
        <v>11275</v>
      </c>
      <c r="E30" s="12">
        <v>227003.98599999998</v>
      </c>
      <c r="F30" s="38"/>
      <c r="G30" s="38"/>
      <c r="H30" s="38"/>
      <c r="I30" s="38"/>
      <c r="J30" s="36">
        <f t="shared" si="4"/>
        <v>227003.98599999998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12</v>
      </c>
      <c r="D34" s="36">
        <f t="shared" si="9"/>
        <v>6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12</v>
      </c>
      <c r="D35" s="12">
        <v>6</v>
      </c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5" formulaRange="1"/>
    <ignoredError sqref="J4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9949-5424-496C-B9F1-1286802DCB0E}">
  <dimension ref="A10:R71"/>
  <sheetViews>
    <sheetView showGridLines="0" topLeftCell="A13" zoomScale="85" zoomScaleNormal="85" zoomScaleSheetLayoutView="100" workbookViewId="0">
      <selection activeCell="H28" sqref="H28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50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7837</v>
      </c>
      <c r="D19" s="25">
        <f t="shared" si="0"/>
        <v>4150</v>
      </c>
      <c r="E19" s="25">
        <f t="shared" si="0"/>
        <v>43019.345000000008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375.8</v>
      </c>
      <c r="J19" s="25">
        <f>SUM(E19:I19)</f>
        <v>43395.145000000011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M21" s="32"/>
      <c r="N21" s="11"/>
    </row>
    <row r="22" spans="2:16" ht="13" x14ac:dyDescent="0.25">
      <c r="B22" s="33" t="s">
        <v>8</v>
      </c>
      <c r="C22" s="34">
        <f t="shared" ref="C22:J22" si="1">+C23+C38</f>
        <v>7837</v>
      </c>
      <c r="D22" s="34">
        <f t="shared" si="1"/>
        <v>4150</v>
      </c>
      <c r="E22" s="34">
        <f t="shared" si="1"/>
        <v>43019.345000000008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375.8</v>
      </c>
      <c r="J22" s="35">
        <f t="shared" si="1"/>
        <v>43395.145000000011</v>
      </c>
      <c r="M22" s="19"/>
    </row>
    <row r="23" spans="2:16" ht="13" x14ac:dyDescent="0.3">
      <c r="B23" s="66" t="s">
        <v>9</v>
      </c>
      <c r="C23" s="67">
        <f>C24+C28+C34+C36+C32+C26</f>
        <v>7837</v>
      </c>
      <c r="D23" s="67">
        <f t="shared" ref="D23:F23" si="2">D24+D28+D34+D36+D32+D26</f>
        <v>4150</v>
      </c>
      <c r="E23" s="67">
        <f t="shared" si="2"/>
        <v>43019.345000000008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375.8</v>
      </c>
      <c r="J23" s="68">
        <f t="shared" ref="J23:J43" si="4">SUM(E23:I23)</f>
        <v>43395.145000000011</v>
      </c>
      <c r="M23" s="19"/>
    </row>
    <row r="24" spans="2:16" ht="13" x14ac:dyDescent="0.25">
      <c r="B24" s="10" t="s">
        <v>10</v>
      </c>
      <c r="C24" s="36">
        <f t="shared" ref="C24:I24" si="5">C25</f>
        <v>217</v>
      </c>
      <c r="D24" s="36">
        <f t="shared" si="5"/>
        <v>112</v>
      </c>
      <c r="E24" s="36">
        <f t="shared" si="5"/>
        <v>386.48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386.48</v>
      </c>
      <c r="M24" s="19"/>
    </row>
    <row r="25" spans="2:16" s="11" customFormat="1" x14ac:dyDescent="0.2">
      <c r="B25" s="37" t="s">
        <v>11</v>
      </c>
      <c r="C25" s="12">
        <v>217</v>
      </c>
      <c r="D25" s="12">
        <v>112</v>
      </c>
      <c r="E25" s="12">
        <v>386.48</v>
      </c>
      <c r="F25" s="38"/>
      <c r="G25" s="39"/>
      <c r="H25" s="38"/>
      <c r="I25" s="38"/>
      <c r="J25" s="36">
        <f t="shared" si="4"/>
        <v>386.48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7562</v>
      </c>
      <c r="D28" s="42">
        <f t="shared" si="7"/>
        <v>4008</v>
      </c>
      <c r="E28" s="42">
        <f t="shared" si="7"/>
        <v>42526.135000000002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375.8</v>
      </c>
      <c r="J28" s="36">
        <f t="shared" si="4"/>
        <v>42901.935000000005</v>
      </c>
    </row>
    <row r="29" spans="2:16" s="11" customFormat="1" x14ac:dyDescent="0.2">
      <c r="B29" s="43" t="s">
        <v>15</v>
      </c>
      <c r="C29" s="12">
        <v>3460</v>
      </c>
      <c r="D29" s="12">
        <v>1804</v>
      </c>
      <c r="E29" s="12">
        <v>29958.946000000004</v>
      </c>
      <c r="F29" s="38"/>
      <c r="G29" s="39"/>
      <c r="H29" s="38"/>
      <c r="I29" s="38">
        <v>375.8</v>
      </c>
      <c r="J29" s="36">
        <f t="shared" si="4"/>
        <v>30334.746000000003</v>
      </c>
      <c r="P29" s="40"/>
    </row>
    <row r="30" spans="2:16" s="11" customFormat="1" x14ac:dyDescent="0.2">
      <c r="B30" s="43" t="s">
        <v>16</v>
      </c>
      <c r="C30" s="12">
        <v>4102</v>
      </c>
      <c r="D30" s="12">
        <v>2204</v>
      </c>
      <c r="E30" s="12">
        <v>12567.189</v>
      </c>
      <c r="F30" s="38"/>
      <c r="G30" s="38"/>
      <c r="H30" s="38"/>
      <c r="I30" s="38"/>
      <c r="J30" s="36">
        <f t="shared" si="4"/>
        <v>12567.189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58</v>
      </c>
      <c r="D32" s="36">
        <f t="shared" si="8"/>
        <v>30</v>
      </c>
      <c r="E32" s="36">
        <f>E33</f>
        <v>106.73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106.73</v>
      </c>
      <c r="P32" s="40"/>
    </row>
    <row r="33" spans="1:18" s="11" customFormat="1" x14ac:dyDescent="0.2">
      <c r="A33" s="40"/>
      <c r="B33" s="43" t="s">
        <v>19</v>
      </c>
      <c r="C33" s="12">
        <v>58</v>
      </c>
      <c r="D33" s="12">
        <v>30</v>
      </c>
      <c r="E33" s="12">
        <v>106.73</v>
      </c>
      <c r="F33" s="38"/>
      <c r="G33" s="39"/>
      <c r="H33" s="38"/>
      <c r="I33" s="38"/>
      <c r="J33" s="36">
        <f t="shared" si="4"/>
        <v>106.73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25:J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2023-12-05T14:45:15Z</dcterms:modified>
</cp:coreProperties>
</file>