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B707DC82-A826-47F8-847E-7D399AC39FD3}" xr6:coauthVersionLast="47" xr6:coauthVersionMax="47" xr10:uidLastSave="{00000000-0000-0000-0000-000000000000}"/>
  <bookViews>
    <workbookView xWindow="-110" yWindow="-110" windowWidth="19420" windowHeight="10420" tabRatio="935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8" l="1"/>
  <c r="I52" i="8"/>
  <c r="H52" i="8"/>
  <c r="G52" i="8"/>
  <c r="F52" i="8"/>
  <c r="E52" i="8"/>
  <c r="J52" i="8" s="1"/>
  <c r="D52" i="8"/>
  <c r="D51" i="8" s="1"/>
  <c r="D47" i="8" s="1"/>
  <c r="C52" i="8"/>
  <c r="I51" i="8"/>
  <c r="H51" i="8"/>
  <c r="G51" i="8"/>
  <c r="F51" i="8"/>
  <c r="C51" i="8"/>
  <c r="J50" i="8"/>
  <c r="I49" i="8"/>
  <c r="H49" i="8"/>
  <c r="G49" i="8"/>
  <c r="F49" i="8"/>
  <c r="E49" i="8"/>
  <c r="E48" i="8" s="1"/>
  <c r="D49" i="8"/>
  <c r="C49" i="8"/>
  <c r="I48" i="8"/>
  <c r="H48" i="8"/>
  <c r="G48" i="8"/>
  <c r="F48" i="8"/>
  <c r="F47" i="8" s="1"/>
  <c r="D48" i="8"/>
  <c r="C48" i="8"/>
  <c r="I47" i="8"/>
  <c r="H47" i="8"/>
  <c r="G47" i="8"/>
  <c r="C47" i="8"/>
  <c r="J45" i="8"/>
  <c r="I44" i="8"/>
  <c r="H44" i="8"/>
  <c r="G44" i="8"/>
  <c r="G38" i="8" s="1"/>
  <c r="F44" i="8"/>
  <c r="F38" i="8" s="1"/>
  <c r="E44" i="8"/>
  <c r="J44" i="8" s="1"/>
  <c r="D44" i="8"/>
  <c r="C44" i="8"/>
  <c r="J43" i="8"/>
  <c r="J42" i="8"/>
  <c r="I41" i="8"/>
  <c r="H41" i="8"/>
  <c r="H38" i="8" s="1"/>
  <c r="G41" i="8"/>
  <c r="F41" i="8"/>
  <c r="E41" i="8"/>
  <c r="D41" i="8"/>
  <c r="C41" i="8"/>
  <c r="J40" i="8"/>
  <c r="I39" i="8"/>
  <c r="J39" i="8" s="1"/>
  <c r="H39" i="8"/>
  <c r="G39" i="8"/>
  <c r="F39" i="8"/>
  <c r="E39" i="8"/>
  <c r="D39" i="8"/>
  <c r="C39" i="8"/>
  <c r="E38" i="8"/>
  <c r="D38" i="8"/>
  <c r="C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I23" i="8" s="1"/>
  <c r="H32" i="8"/>
  <c r="G32" i="8"/>
  <c r="F32" i="8"/>
  <c r="F23" i="8" s="1"/>
  <c r="E32" i="8"/>
  <c r="D32" i="8"/>
  <c r="C32" i="8"/>
  <c r="J31" i="8"/>
  <c r="J30" i="8"/>
  <c r="J29" i="8"/>
  <c r="I28" i="8"/>
  <c r="H28" i="8"/>
  <c r="H23" i="8" s="1"/>
  <c r="G28" i="8"/>
  <c r="G23" i="8" s="1"/>
  <c r="G22" i="8" s="1"/>
  <c r="G19" i="8" s="1"/>
  <c r="F28" i="8"/>
  <c r="E28" i="8"/>
  <c r="J28" i="8" s="1"/>
  <c r="D28" i="8"/>
  <c r="C28" i="8"/>
  <c r="J27" i="8"/>
  <c r="I26" i="8"/>
  <c r="H26" i="8"/>
  <c r="J26" i="8" s="1"/>
  <c r="G26" i="8"/>
  <c r="F26" i="8"/>
  <c r="E26" i="8"/>
  <c r="D26" i="8"/>
  <c r="C26" i="8"/>
  <c r="J25" i="8"/>
  <c r="I24" i="8"/>
  <c r="J24" i="8" s="1"/>
  <c r="H24" i="8"/>
  <c r="G24" i="8"/>
  <c r="F24" i="8"/>
  <c r="E24" i="8"/>
  <c r="D24" i="8"/>
  <c r="C24" i="8"/>
  <c r="J53" i="7"/>
  <c r="I52" i="7"/>
  <c r="H52" i="7"/>
  <c r="G52" i="7"/>
  <c r="F52" i="7"/>
  <c r="E52" i="7"/>
  <c r="J52" i="7" s="1"/>
  <c r="D52" i="7"/>
  <c r="D51" i="7" s="1"/>
  <c r="D47" i="7" s="1"/>
  <c r="C52" i="7"/>
  <c r="I51" i="7"/>
  <c r="H51" i="7"/>
  <c r="G51" i="7"/>
  <c r="F51" i="7"/>
  <c r="C51" i="7"/>
  <c r="J50" i="7"/>
  <c r="I49" i="7"/>
  <c r="H49" i="7"/>
  <c r="G49" i="7"/>
  <c r="F49" i="7"/>
  <c r="F48" i="7" s="1"/>
  <c r="F47" i="7" s="1"/>
  <c r="E49" i="7"/>
  <c r="J49" i="7" s="1"/>
  <c r="J48" i="7" s="1"/>
  <c r="D49" i="7"/>
  <c r="C49" i="7"/>
  <c r="I48" i="7"/>
  <c r="H48" i="7"/>
  <c r="G48" i="7"/>
  <c r="E48" i="7"/>
  <c r="D48" i="7"/>
  <c r="C48" i="7"/>
  <c r="I47" i="7"/>
  <c r="H47" i="7"/>
  <c r="G47" i="7"/>
  <c r="C47" i="7"/>
  <c r="J45" i="7"/>
  <c r="I44" i="7"/>
  <c r="H44" i="7"/>
  <c r="G44" i="7"/>
  <c r="F44" i="7"/>
  <c r="F38" i="7" s="1"/>
  <c r="E44" i="7"/>
  <c r="J44" i="7" s="1"/>
  <c r="D44" i="7"/>
  <c r="C44" i="7"/>
  <c r="J43" i="7"/>
  <c r="J42" i="7"/>
  <c r="I41" i="7"/>
  <c r="H41" i="7"/>
  <c r="G41" i="7"/>
  <c r="G38" i="7" s="1"/>
  <c r="F41" i="7"/>
  <c r="E41" i="7"/>
  <c r="D41" i="7"/>
  <c r="C41" i="7"/>
  <c r="J40" i="7"/>
  <c r="I39" i="7"/>
  <c r="H39" i="7"/>
  <c r="J39" i="7" s="1"/>
  <c r="G39" i="7"/>
  <c r="F39" i="7"/>
  <c r="E39" i="7"/>
  <c r="D39" i="7"/>
  <c r="C39" i="7"/>
  <c r="I38" i="7"/>
  <c r="H38" i="7"/>
  <c r="D38" i="7"/>
  <c r="C38" i="7"/>
  <c r="J37" i="7"/>
  <c r="I36" i="7"/>
  <c r="J36" i="7" s="1"/>
  <c r="H36" i="7"/>
  <c r="G36" i="7"/>
  <c r="F36" i="7"/>
  <c r="E36" i="7"/>
  <c r="D36" i="7"/>
  <c r="C36" i="7"/>
  <c r="J35" i="7"/>
  <c r="J34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J32" i="7" s="1"/>
  <c r="D32" i="7"/>
  <c r="C32" i="7"/>
  <c r="J31" i="7"/>
  <c r="J30" i="7"/>
  <c r="J29" i="7"/>
  <c r="I28" i="7"/>
  <c r="H28" i="7"/>
  <c r="G28" i="7"/>
  <c r="G23" i="7" s="1"/>
  <c r="F28" i="7"/>
  <c r="E28" i="7"/>
  <c r="D28" i="7"/>
  <c r="C28" i="7"/>
  <c r="J27" i="7"/>
  <c r="I26" i="7"/>
  <c r="H26" i="7"/>
  <c r="G26" i="7"/>
  <c r="J26" i="7" s="1"/>
  <c r="F26" i="7"/>
  <c r="E26" i="7"/>
  <c r="D26" i="7"/>
  <c r="C26" i="7"/>
  <c r="J25" i="7"/>
  <c r="I24" i="7"/>
  <c r="H24" i="7"/>
  <c r="G24" i="7"/>
  <c r="F24" i="7"/>
  <c r="E24" i="7"/>
  <c r="D24" i="7"/>
  <c r="C24" i="7"/>
  <c r="H23" i="7"/>
  <c r="H22" i="7" s="1"/>
  <c r="H19" i="7" s="1"/>
  <c r="J53" i="6"/>
  <c r="I52" i="6"/>
  <c r="H52" i="6"/>
  <c r="G52" i="6"/>
  <c r="F52" i="6"/>
  <c r="E52" i="6"/>
  <c r="J52" i="6" s="1"/>
  <c r="D52" i="6"/>
  <c r="D51" i="6" s="1"/>
  <c r="D47" i="6" s="1"/>
  <c r="C52" i="6"/>
  <c r="J51" i="6"/>
  <c r="I51" i="6"/>
  <c r="H51" i="6"/>
  <c r="G51" i="6"/>
  <c r="F51" i="6"/>
  <c r="E51" i="6"/>
  <c r="C51" i="6"/>
  <c r="J50" i="6"/>
  <c r="I49" i="6"/>
  <c r="H49" i="6"/>
  <c r="G49" i="6"/>
  <c r="F49" i="6"/>
  <c r="E49" i="6"/>
  <c r="J49" i="6" s="1"/>
  <c r="J48" i="6" s="1"/>
  <c r="D49" i="6"/>
  <c r="C49" i="6"/>
  <c r="I48" i="6"/>
  <c r="H48" i="6"/>
  <c r="G48" i="6"/>
  <c r="F48" i="6"/>
  <c r="D48" i="6"/>
  <c r="C48" i="6"/>
  <c r="I47" i="6"/>
  <c r="H47" i="6"/>
  <c r="G47" i="6"/>
  <c r="F47" i="6"/>
  <c r="C47" i="6"/>
  <c r="J45" i="6"/>
  <c r="I44" i="6"/>
  <c r="H44" i="6"/>
  <c r="G44" i="6"/>
  <c r="F44" i="6"/>
  <c r="E44" i="6"/>
  <c r="D44" i="6"/>
  <c r="D38" i="6" s="1"/>
  <c r="C44" i="6"/>
  <c r="C38" i="6" s="1"/>
  <c r="J43" i="6"/>
  <c r="J42" i="6"/>
  <c r="I41" i="6"/>
  <c r="H41" i="6"/>
  <c r="G41" i="6"/>
  <c r="F41" i="6"/>
  <c r="E41" i="6"/>
  <c r="J41" i="6" s="1"/>
  <c r="D41" i="6"/>
  <c r="C41" i="6"/>
  <c r="J40" i="6"/>
  <c r="I39" i="6"/>
  <c r="I38" i="6" s="1"/>
  <c r="H39" i="6"/>
  <c r="G39" i="6"/>
  <c r="G38" i="6" s="1"/>
  <c r="F39" i="6"/>
  <c r="E39" i="6"/>
  <c r="J39" i="6" s="1"/>
  <c r="D39" i="6"/>
  <c r="C39" i="6"/>
  <c r="J37" i="6"/>
  <c r="I36" i="6"/>
  <c r="H36" i="6"/>
  <c r="G36" i="6"/>
  <c r="F36" i="6"/>
  <c r="E36" i="6"/>
  <c r="J36" i="6" s="1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J32" i="6" s="1"/>
  <c r="E32" i="6"/>
  <c r="D32" i="6"/>
  <c r="C32" i="6"/>
  <c r="J31" i="6"/>
  <c r="J30" i="6"/>
  <c r="J29" i="6"/>
  <c r="I28" i="6"/>
  <c r="H28" i="6"/>
  <c r="G28" i="6"/>
  <c r="F28" i="6"/>
  <c r="E28" i="6"/>
  <c r="J28" i="6" s="1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D48" i="3"/>
  <c r="E48" i="3"/>
  <c r="F48" i="3"/>
  <c r="G48" i="3"/>
  <c r="H48" i="3"/>
  <c r="I48" i="3"/>
  <c r="J48" i="3"/>
  <c r="K48" i="3"/>
  <c r="L48" i="3"/>
  <c r="C48" i="3"/>
  <c r="J53" i="5"/>
  <c r="J52" i="5"/>
  <c r="I52" i="5"/>
  <c r="H52" i="5"/>
  <c r="G52" i="5"/>
  <c r="F52" i="5"/>
  <c r="E52" i="5"/>
  <c r="D52" i="5"/>
  <c r="C52" i="5"/>
  <c r="J51" i="5"/>
  <c r="I51" i="5"/>
  <c r="H51" i="5"/>
  <c r="G51" i="5"/>
  <c r="F51" i="5"/>
  <c r="F47" i="5" s="1"/>
  <c r="E51" i="5"/>
  <c r="E47" i="5" s="1"/>
  <c r="J47" i="5" s="1"/>
  <c r="D51" i="5"/>
  <c r="C51" i="5"/>
  <c r="C47" i="5" s="1"/>
  <c r="J50" i="5"/>
  <c r="J49" i="5"/>
  <c r="I49" i="5"/>
  <c r="H49" i="5"/>
  <c r="G49" i="5"/>
  <c r="F49" i="5"/>
  <c r="E49" i="5"/>
  <c r="D49" i="5"/>
  <c r="C49" i="5"/>
  <c r="J48" i="5"/>
  <c r="I48" i="5"/>
  <c r="H48" i="5"/>
  <c r="G48" i="5"/>
  <c r="F48" i="5"/>
  <c r="E48" i="5"/>
  <c r="D48" i="5"/>
  <c r="C48" i="5"/>
  <c r="I47" i="5"/>
  <c r="H47" i="5"/>
  <c r="G47" i="5"/>
  <c r="D47" i="5"/>
  <c r="J45" i="5"/>
  <c r="I44" i="5"/>
  <c r="H44" i="5"/>
  <c r="G44" i="5"/>
  <c r="F44" i="5"/>
  <c r="F38" i="5" s="1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H38" i="5" s="1"/>
  <c r="G39" i="5"/>
  <c r="G38" i="5" s="1"/>
  <c r="F39" i="5"/>
  <c r="E39" i="5"/>
  <c r="J39" i="5" s="1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J32" i="5" s="1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J24" i="5" s="1"/>
  <c r="D24" i="5"/>
  <c r="C24" i="5"/>
  <c r="D23" i="8" l="1"/>
  <c r="D22" i="8" s="1"/>
  <c r="C23" i="8"/>
  <c r="C22" i="8" s="1"/>
  <c r="C19" i="8" s="1"/>
  <c r="J32" i="8"/>
  <c r="C23" i="7"/>
  <c r="C22" i="7" s="1"/>
  <c r="C19" i="7" s="1"/>
  <c r="D23" i="7"/>
  <c r="D22" i="7" s="1"/>
  <c r="D19" i="7" s="1"/>
  <c r="F23" i="7"/>
  <c r="F22" i="7" s="1"/>
  <c r="F19" i="7" s="1"/>
  <c r="J24" i="7"/>
  <c r="J28" i="7"/>
  <c r="E23" i="7"/>
  <c r="C23" i="6"/>
  <c r="C22" i="6" s="1"/>
  <c r="C19" i="6" s="1"/>
  <c r="D23" i="6"/>
  <c r="D22" i="6" s="1"/>
  <c r="D19" i="6" s="1"/>
  <c r="J26" i="6"/>
  <c r="I23" i="6"/>
  <c r="I22" i="6" s="1"/>
  <c r="I19" i="6" s="1"/>
  <c r="J24" i="6"/>
  <c r="F23" i="6"/>
  <c r="J34" i="6"/>
  <c r="F38" i="6"/>
  <c r="F22" i="6" s="1"/>
  <c r="F19" i="6" s="1"/>
  <c r="E38" i="6"/>
  <c r="J38" i="6" s="1"/>
  <c r="H38" i="6"/>
  <c r="G23" i="6"/>
  <c r="G22" i="6" s="1"/>
  <c r="G19" i="6" s="1"/>
  <c r="H23" i="6"/>
  <c r="E23" i="6"/>
  <c r="J26" i="5"/>
  <c r="D19" i="8"/>
  <c r="E47" i="8"/>
  <c r="J47" i="8" s="1"/>
  <c r="H22" i="8"/>
  <c r="H19" i="8" s="1"/>
  <c r="F22" i="8"/>
  <c r="F19" i="8" s="1"/>
  <c r="I38" i="8"/>
  <c r="I22" i="8" s="1"/>
  <c r="I19" i="8" s="1"/>
  <c r="J41" i="8"/>
  <c r="E51" i="8"/>
  <c r="J51" i="8" s="1"/>
  <c r="E23" i="8"/>
  <c r="J49" i="8"/>
  <c r="J48" i="8" s="1"/>
  <c r="G22" i="7"/>
  <c r="G19" i="7" s="1"/>
  <c r="J41" i="7"/>
  <c r="E51" i="7"/>
  <c r="J51" i="7" s="1"/>
  <c r="I23" i="7"/>
  <c r="I22" i="7" s="1"/>
  <c r="I19" i="7" s="1"/>
  <c r="E38" i="7"/>
  <c r="J38" i="7" s="1"/>
  <c r="E48" i="6"/>
  <c r="E47" i="6" s="1"/>
  <c r="J44" i="6"/>
  <c r="C38" i="5"/>
  <c r="J44" i="5"/>
  <c r="I38" i="5"/>
  <c r="J41" i="5"/>
  <c r="D38" i="5"/>
  <c r="J36" i="5"/>
  <c r="C23" i="5"/>
  <c r="D23" i="5"/>
  <c r="J34" i="5"/>
  <c r="H23" i="5"/>
  <c r="H22" i="5" s="1"/>
  <c r="H19" i="5" s="1"/>
  <c r="J28" i="5"/>
  <c r="F23" i="5"/>
  <c r="F22" i="5" s="1"/>
  <c r="F19" i="5" s="1"/>
  <c r="G23" i="5"/>
  <c r="G22" i="5" s="1"/>
  <c r="G19" i="5" s="1"/>
  <c r="E38" i="5"/>
  <c r="J38" i="5" s="1"/>
  <c r="I23" i="5"/>
  <c r="E23" i="5"/>
  <c r="E22" i="6" l="1"/>
  <c r="H22" i="6"/>
  <c r="H19" i="6" s="1"/>
  <c r="J23" i="6"/>
  <c r="D22" i="5"/>
  <c r="D19" i="5" s="1"/>
  <c r="C22" i="5"/>
  <c r="C19" i="5" s="1"/>
  <c r="I22" i="5"/>
  <c r="I19" i="5" s="1"/>
  <c r="E22" i="8"/>
  <c r="E19" i="8" s="1"/>
  <c r="J19" i="8" s="1"/>
  <c r="J23" i="8"/>
  <c r="J22" i="8" s="1"/>
  <c r="J38" i="8"/>
  <c r="E47" i="7"/>
  <c r="J47" i="7" s="1"/>
  <c r="E22" i="7"/>
  <c r="E19" i="7" s="1"/>
  <c r="J19" i="7" s="1"/>
  <c r="J23" i="7"/>
  <c r="J22" i="7" s="1"/>
  <c r="J47" i="6"/>
  <c r="E19" i="6"/>
  <c r="J19" i="6" s="1"/>
  <c r="J22" i="6"/>
  <c r="J23" i="5"/>
  <c r="J22" i="5" s="1"/>
  <c r="E22" i="5"/>
  <c r="E19" i="5" s="1"/>
  <c r="J19" i="5" s="1"/>
  <c r="M45" i="3" l="1"/>
  <c r="M35" i="3"/>
  <c r="M43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D47" i="3" s="1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G38" i="3" s="1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C47" i="3" l="1"/>
  <c r="E47" i="3"/>
  <c r="G47" i="3"/>
  <c r="I47" i="3"/>
  <c r="D38" i="3"/>
  <c r="H47" i="3"/>
  <c r="F47" i="3"/>
  <c r="I38" i="3"/>
  <c r="H38" i="3"/>
  <c r="C38" i="3"/>
  <c r="E38" i="3"/>
  <c r="F38" i="3"/>
  <c r="G23" i="3"/>
  <c r="G22" i="3" s="1"/>
  <c r="C23" i="3"/>
  <c r="D23" i="3"/>
  <c r="H23" i="3"/>
  <c r="I23" i="3"/>
  <c r="E23" i="3"/>
  <c r="F23" i="3"/>
  <c r="I22" i="3" l="1"/>
  <c r="C22" i="3"/>
  <c r="D22" i="3"/>
  <c r="H22" i="3"/>
  <c r="E22" i="3"/>
  <c r="F22" i="3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M34" i="3" s="1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J43" i="3"/>
  <c r="N43" i="3" s="1"/>
  <c r="J42" i="3"/>
  <c r="N42" i="3" s="1"/>
  <c r="J40" i="3"/>
  <c r="N40" i="3" s="1"/>
  <c r="J37" i="3"/>
  <c r="N37" i="3" s="1"/>
  <c r="J35" i="3"/>
  <c r="N35" i="3" s="1"/>
  <c r="J33" i="3"/>
  <c r="N33" i="3" s="1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<sst xmlns="http://schemas.openxmlformats.org/spreadsheetml/2006/main" count="266" uniqueCount="51">
  <si>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</si>
  <si>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</si>
  <si>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</si>
  <si>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</si>
  <si>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</si>
  <si>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</si>
  <si>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</si>
  <si>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</si>
  <si>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</si>
  <si>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</si>
  <si>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</si>
  <si>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</si>
  <si>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</si>
  <si>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</si>
  <si>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</si>
  <si>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</si>
  <si>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</si>
  <si>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</si>
  <si>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</si>
  <si>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</si>
  <si>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</si>
  <si>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</si>
  <si>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</si>
  <si>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</si>
  <si>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</si>
  <si>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</si>
  <si>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</si>
  <si>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</si>
  <si>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</si>
  <si>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</si>
  <si>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</si>
  <si>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</si>
  <si>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</si>
  <si>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</si>
  <si>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</si>
  <si>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</si>
  <si>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</si>
  <si>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</si>
  <si>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</si>
  <si>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</si>
  <si>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</si>
  <si>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</si>
  <si>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(May-23)</t>
  </si>
  <si>
    <t>Unidades
(May-23)</t>
  </si>
  <si>
    <t>TM
(May-23)</t>
  </si>
  <si>
    <t>Total
TM
(May-23)</t>
  </si>
  <si>
    <t>TOTAL
TEUS
(May-22)</t>
  </si>
  <si>
    <t>TOTAL
TM
(May-22)</t>
  </si>
  <si>
    <t>%
VARIACIÓN TEUS
(May -2023/2022)</t>
  </si>
  <si>
    <t>%
VARIACIÓN TM 
(May - 2023/2022)</t>
  </si>
  <si>
    <t>Elaborado por el Área de Estadísticas - DOMA,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</si>
</sst>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261471</xdr:colOff>
      <xdr:row>57</xdr:row>
      <xdr:rowOff>29883</xdr:rowOff>
    </xdr:from>
    <xdr:to>
      <xdr:col>9</xdr:col>
      <xdr:colOff>1441824</xdr:colOff>
      <xdr:row>59</xdr:row>
      <xdr:rowOff>52294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795E561-5D87-4DA0-86BC-51F06327217A}"/>
            </a:ext>
          </a:extLst>
        </xdr:cNvPr>
        <xdr:cNvSpPr>
          <a:spLocks noChangeArrowheads="1"/>
        </xdr:cNvSpPr>
      </xdr:nvSpPr>
      <xdr:spPr bwMode="auto">
        <a:xfrm>
          <a:off x="261471" y="9151471"/>
          <a:ext cx="14037235" cy="321235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858495E-0793-4B29-9FFC-6155CC16FA8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F490DADE-2DF9-493F-B9C2-D36F3B7D0239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4DCA7DE8-2F21-493A-8059-6403E71A2CF5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86456B24-FFD5-49A8-AFF5-6956893A5FC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82177</xdr:rowOff>
    </xdr:from>
    <xdr:to>
      <xdr:col>9</xdr:col>
      <xdr:colOff>1456765</xdr:colOff>
      <xdr:row>12</xdr:row>
      <xdr:rowOff>115982</xdr:rowOff>
    </xdr:to>
    <xdr:sp macro="" textlink="">
      <xdr:nvSpPr>
        <xdr:cNvPr id="9" name="Cuadro de texto 3">
          <a:extLst>
            <a:ext uri="{FF2B5EF4-FFF2-40B4-BE49-F238E27FC236}">
              <a16:creationId xmlns:a16="http://schemas.microsoft.com/office/drawing/2014/main" id="{4834861A-A189-47FF-AFD7-60766687B15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3882" y="978648"/>
          <a:ext cx="14029765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261471</xdr:colOff>
      <xdr:row>57</xdr:row>
      <xdr:rowOff>29883</xdr:rowOff>
    </xdr:from>
    <xdr:to>
      <xdr:col>9</xdr:col>
      <xdr:colOff>1441824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0F87386-786F-4C35-84EA-AE3D191D0267}"/>
            </a:ext>
          </a:extLst>
        </xdr:cNvPr>
        <xdr:cNvSpPr>
          <a:spLocks noChangeArrowheads="1"/>
        </xdr:cNvSpPr>
      </xdr:nvSpPr>
      <xdr:spPr bwMode="auto">
        <a:xfrm>
          <a:off x="261471" y="9072283"/>
          <a:ext cx="14032753" cy="31451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C90419C-6810-42B1-9FFB-09A3A6BF9011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C2BA6773-E962-48F1-A07A-685F3C2CFA8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EDA4428-F378-4484-8F1A-40B4AA1216C5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642C602-5458-4254-BB6E-3D6FBB8289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82177</xdr:rowOff>
    </xdr:from>
    <xdr:to>
      <xdr:col>9</xdr:col>
      <xdr:colOff>1456765</xdr:colOff>
      <xdr:row>12</xdr:row>
      <xdr:rowOff>115982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35F58BD7-F6BA-4A0D-9DAC-D7D07EBB8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58477"/>
          <a:ext cx="14023415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261471</xdr:colOff>
      <xdr:row>57</xdr:row>
      <xdr:rowOff>29883</xdr:rowOff>
    </xdr:from>
    <xdr:to>
      <xdr:col>9</xdr:col>
      <xdr:colOff>1441824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5DE1649-2719-443D-ACB7-9F1995EF5D06}"/>
            </a:ext>
          </a:extLst>
        </xdr:cNvPr>
        <xdr:cNvSpPr>
          <a:spLocks noChangeArrowheads="1"/>
        </xdr:cNvSpPr>
      </xdr:nvSpPr>
      <xdr:spPr bwMode="auto">
        <a:xfrm>
          <a:off x="261471" y="9072283"/>
          <a:ext cx="14032753" cy="31451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E5AF2E8-41B4-4B13-B352-1FD8D87836EB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4EC8AFB-15CE-45FF-A39B-F7439405663E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C1B63AB-DB7B-4570-9D55-5B91EB922D28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8B47A26F-9579-43F3-82B0-7189211EDE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82177</xdr:rowOff>
    </xdr:from>
    <xdr:to>
      <xdr:col>9</xdr:col>
      <xdr:colOff>1456765</xdr:colOff>
      <xdr:row>12</xdr:row>
      <xdr:rowOff>115982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347AD670-7E3F-41C1-AF0A-8896C1D9716A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58477"/>
          <a:ext cx="14023415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261471</xdr:colOff>
      <xdr:row>57</xdr:row>
      <xdr:rowOff>29883</xdr:rowOff>
    </xdr:from>
    <xdr:to>
      <xdr:col>9</xdr:col>
      <xdr:colOff>1441824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7A21708-BFDC-4769-9325-91F70F758337}"/>
            </a:ext>
          </a:extLst>
        </xdr:cNvPr>
        <xdr:cNvSpPr>
          <a:spLocks noChangeArrowheads="1"/>
        </xdr:cNvSpPr>
      </xdr:nvSpPr>
      <xdr:spPr bwMode="auto">
        <a:xfrm>
          <a:off x="261471" y="9072283"/>
          <a:ext cx="14032753" cy="31451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DD08C58-4986-4391-8BEA-7554A132E8EF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69687A51-5CBF-452F-9087-73A056CD88BB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86B25516-BEDE-44D5-93B6-375359398D54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E949C7B-6BF4-4A9B-9E55-62F9C8C86EF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82177</xdr:rowOff>
    </xdr:from>
    <xdr:to>
      <xdr:col>9</xdr:col>
      <xdr:colOff>1456765</xdr:colOff>
      <xdr:row>12</xdr:row>
      <xdr:rowOff>115982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471317B-EBDB-49EA-B3CA-7BACFFA76F57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58477"/>
          <a:ext cx="14023415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80" zoomScaleNormal="80" zoomScaleSheetLayoutView="100" workbookViewId="0">
      <selection activeCell="E3" sqref="E3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  <c r="K15" s="79" t="s">
        <v>46</v>
      </c>
      <c r="L15" s="79" t="s">
        <v>47</v>
      </c>
      <c r="M15" s="82" t="s">
        <v>48</v>
      </c>
      <c r="N15" s="82" t="s">
        <v>49</v>
      </c>
    </row>
    <row r="16" spans="2:14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269749</v>
      </c>
      <c r="D19" s="25">
        <f t="shared" si="0"/>
        <v>157530</v>
      </c>
      <c r="E19" s="25">
        <f t="shared" si="0"/>
        <v>2497215.2494999999</v>
      </c>
      <c r="F19" s="25">
        <f t="shared" si="0"/>
        <v>164016.61999999997</v>
      </c>
      <c r="G19" s="25">
        <f t="shared" si="0"/>
        <v>1484416.9669999999</v>
      </c>
      <c r="H19" s="25">
        <f t="shared" si="0"/>
        <v>179096.38</v>
      </c>
      <c r="I19" s="25">
        <f t="shared" si="0"/>
        <v>29765.82</v>
      </c>
      <c r="J19" s="25">
        <f>SUM(E19:I19)</f>
        <v>4354511.0365000004</v>
      </c>
      <c r="K19" s="59">
        <f>+K22+K47</f>
        <v>219569</v>
      </c>
      <c r="L19" s="59">
        <f>+L22+L47</f>
        <v>4463738.5271199998</v>
      </c>
      <c r="M19" s="57">
        <f>(C19/K19)-1</f>
        <v>0.22853863705714383</v>
      </c>
      <c r="N19" s="58">
        <f>(J19/L19)-1</f>
        <v>-2.446995717969902E-2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269749</v>
      </c>
      <c r="D22" s="34">
        <f t="shared" si="1"/>
        <v>157530</v>
      </c>
      <c r="E22" s="34">
        <f t="shared" si="1"/>
        <v>2497215.2494999999</v>
      </c>
      <c r="F22" s="34">
        <f t="shared" si="1"/>
        <v>163007.49999999997</v>
      </c>
      <c r="G22" s="34">
        <f t="shared" si="1"/>
        <v>1484133.4469999999</v>
      </c>
      <c r="H22" s="34">
        <f t="shared" si="1"/>
        <v>179096.38</v>
      </c>
      <c r="I22" s="34">
        <f t="shared" si="1"/>
        <v>29765.82</v>
      </c>
      <c r="J22" s="35">
        <f t="shared" ref="J22:L22" si="2">+J23+J38</f>
        <v>4353218.3965000007</v>
      </c>
      <c r="K22" s="60">
        <f t="shared" si="2"/>
        <v>219569</v>
      </c>
      <c r="L22" s="60">
        <f t="shared" si="2"/>
        <v>4445379.5271199998</v>
      </c>
      <c r="M22" s="55">
        <f>(C22/K22)-1</f>
        <v>0.22853863705714383</v>
      </c>
      <c r="N22" s="55">
        <f>(J22/L22)-1</f>
        <v>-2.0731892531953733E-2</v>
      </c>
      <c r="Q22" s="19"/>
    </row>
    <row r="23" spans="2:20" ht="13.5" thickBot="1" x14ac:dyDescent="0.35">
      <c r="B23" s="66" t="s">
        <v>9</v>
      </c>
      <c r="C23" s="67">
        <f>C24+C28+C34+C36+C32+C26</f>
        <v>268936</v>
      </c>
      <c r="D23" s="67">
        <f t="shared" ref="D23:F23" si="3">D24+D28+D34+D36+D32+D26</f>
        <v>157121</v>
      </c>
      <c r="E23" s="67">
        <f t="shared" si="3"/>
        <v>2492306.1795000001</v>
      </c>
      <c r="F23" s="67">
        <f t="shared" si="3"/>
        <v>142770.36999999997</v>
      </c>
      <c r="G23" s="67">
        <f>G24+G28+G34+G36+G32+G26</f>
        <v>1484133.4469999999</v>
      </c>
      <c r="H23" s="67">
        <f t="shared" ref="H23:I23" si="4">H24+H28+H34+H36+H32+H26</f>
        <v>169712.76</v>
      </c>
      <c r="I23" s="67">
        <f t="shared" si="4"/>
        <v>29663.82</v>
      </c>
      <c r="J23" s="68">
        <f t="shared" ref="J23:J43" si="5">SUM(E23:I23)</f>
        <v>4318586.5765000004</v>
      </c>
      <c r="K23" s="61">
        <f>K24+K28+K32+K34+K36+K26</f>
        <v>218841</v>
      </c>
      <c r="L23" s="61">
        <f>L24+L28+L32+L34+L36+L26</f>
        <v>4415973.7071199995</v>
      </c>
      <c r="M23" s="55">
        <f t="shared" ref="M23:M45" si="6">(C23/K23)-1</f>
        <v>0.22891048752290466</v>
      </c>
      <c r="N23" s="55">
        <f t="shared" ref="N23:N50" si="7">(J23/L23)-1</f>
        <v>-2.2053376464397645E-2</v>
      </c>
      <c r="Q23" s="19"/>
    </row>
    <row r="24" spans="2:20" ht="13.5" thickBot="1" x14ac:dyDescent="0.3">
      <c r="B24" s="10" t="s">
        <v>10</v>
      </c>
      <c r="C24" s="36">
        <f t="shared" ref="C24:I24" si="8">C25</f>
        <v>24926</v>
      </c>
      <c r="D24" s="36">
        <f t="shared" si="8"/>
        <v>12934</v>
      </c>
      <c r="E24" s="36">
        <f t="shared" si="8"/>
        <v>154157.56399999998</v>
      </c>
      <c r="F24" s="36">
        <f t="shared" si="8"/>
        <v>162.45699999999999</v>
      </c>
      <c r="G24" s="36">
        <f t="shared" si="8"/>
        <v>2000.04</v>
      </c>
      <c r="H24" s="36">
        <f t="shared" si="8"/>
        <v>12607.083000000001</v>
      </c>
      <c r="I24" s="36">
        <f t="shared" si="8"/>
        <v>0</v>
      </c>
      <c r="J24" s="36">
        <f t="shared" si="5"/>
        <v>168927.144</v>
      </c>
      <c r="K24" s="61">
        <f>K25</f>
        <v>21804</v>
      </c>
      <c r="L24" s="61">
        <f>L25</f>
        <v>210987.24100000007</v>
      </c>
      <c r="M24" s="55">
        <f t="shared" si="6"/>
        <v>0.14318473674555121</v>
      </c>
      <c r="N24" s="55">
        <f t="shared" si="7"/>
        <v>-0.19934900708048053</v>
      </c>
      <c r="Q24" s="19"/>
    </row>
    <row r="25" spans="2:20" s="11" customFormat="1" ht="12" thickBot="1" x14ac:dyDescent="0.25">
      <c r="B25" s="37" t="s">
        <v>11</v>
      </c>
      <c r="C25" s="12">
        <v>24926</v>
      </c>
      <c r="D25" s="12">
        <v>12934</v>
      </c>
      <c r="E25" s="12">
        <v>154157.56399999998</v>
      </c>
      <c r="F25" s="38">
        <v>162.45699999999999</v>
      </c>
      <c r="G25" s="39">
        <v>2000.04</v>
      </c>
      <c r="H25" s="38">
        <v>12607.083000000001</v>
      </c>
      <c r="I25" s="38">
        <v>0</v>
      </c>
      <c r="J25" s="36">
        <f t="shared" si="5"/>
        <v>168927.144</v>
      </c>
      <c r="K25" s="62">
        <v>21804</v>
      </c>
      <c r="L25" s="62">
        <v>210987.24100000007</v>
      </c>
      <c r="M25" s="55">
        <f t="shared" si="6"/>
        <v>0.14318473674555121</v>
      </c>
      <c r="N25" s="55">
        <f t="shared" si="7"/>
        <v>-0.19934900708048053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2707.59</v>
      </c>
      <c r="G26" s="36">
        <f>G27</f>
        <v>205696.49000000002</v>
      </c>
      <c r="H26" s="36">
        <f>H27</f>
        <v>0</v>
      </c>
      <c r="I26" s="36">
        <f>I27</f>
        <v>0</v>
      </c>
      <c r="J26" s="36">
        <f t="shared" si="5"/>
        <v>208404.08000000002</v>
      </c>
      <c r="K26" s="61">
        <f>K27</f>
        <v>0</v>
      </c>
      <c r="L26" s="61">
        <f>L27</f>
        <v>350137.57</v>
      </c>
      <c r="M26" s="55" t="s">
        <v>13</v>
      </c>
      <c r="N26" s="55">
        <f t="shared" si="7"/>
        <v>-0.40479372150780613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2707.59</v>
      </c>
      <c r="G27" s="39">
        <v>205696.49000000002</v>
      </c>
      <c r="H27" s="38">
        <v>0</v>
      </c>
      <c r="I27" s="38">
        <v>0</v>
      </c>
      <c r="J27" s="36">
        <f t="shared" si="5"/>
        <v>208404.08000000002</v>
      </c>
      <c r="K27" s="62">
        <v>0</v>
      </c>
      <c r="L27" s="62">
        <v>350137.57</v>
      </c>
      <c r="M27" s="55" t="s">
        <v>13</v>
      </c>
      <c r="N27" s="55">
        <f t="shared" si="7"/>
        <v>-0.40479372150780613</v>
      </c>
    </row>
    <row r="28" spans="2:20" ht="13.5" thickBot="1" x14ac:dyDescent="0.3">
      <c r="B28" s="10" t="s">
        <v>14</v>
      </c>
      <c r="C28" s="42">
        <f t="shared" ref="C28:D28" si="10">SUM(C29:C31)</f>
        <v>242792</v>
      </c>
      <c r="D28" s="42">
        <f t="shared" si="10"/>
        <v>143385</v>
      </c>
      <c r="E28" s="42">
        <f t="shared" ref="E28:I28" si="11">SUM(E29:E31)</f>
        <v>2327026.0755000003</v>
      </c>
      <c r="F28" s="42">
        <f t="shared" si="11"/>
        <v>74470.532999999981</v>
      </c>
      <c r="G28" s="42">
        <f t="shared" si="11"/>
        <v>611817.42999999993</v>
      </c>
      <c r="H28" s="42">
        <f t="shared" si="11"/>
        <v>145195.52100000001</v>
      </c>
      <c r="I28" s="42">
        <f t="shared" si="11"/>
        <v>26280.959999999999</v>
      </c>
      <c r="J28" s="36">
        <f t="shared" si="5"/>
        <v>3184790.5194999999</v>
      </c>
      <c r="K28" s="61">
        <f>SUM(K29:K31)</f>
        <v>196637</v>
      </c>
      <c r="L28" s="61">
        <f>SUM(L29:L31)</f>
        <v>2967440.5161199998</v>
      </c>
      <c r="M28" s="55">
        <f t="shared" si="6"/>
        <v>0.23472184787196704</v>
      </c>
      <c r="N28" s="55">
        <f t="shared" si="7"/>
        <v>7.3244940277418014E-2</v>
      </c>
    </row>
    <row r="29" spans="2:20" s="11" customFormat="1" ht="12" thickBot="1" x14ac:dyDescent="0.25">
      <c r="B29" s="43" t="s">
        <v>15</v>
      </c>
      <c r="C29" s="12">
        <v>101153</v>
      </c>
      <c r="D29" s="12">
        <v>56710</v>
      </c>
      <c r="E29" s="12">
        <v>758456.92700000014</v>
      </c>
      <c r="F29" s="38">
        <v>74470.532999999981</v>
      </c>
      <c r="G29" s="39">
        <v>300409.7</v>
      </c>
      <c r="H29" s="38">
        <v>145195.52100000001</v>
      </c>
      <c r="I29" s="38">
        <v>26280.959999999999</v>
      </c>
      <c r="J29" s="36">
        <f t="shared" si="5"/>
        <v>1304813.6410000001</v>
      </c>
      <c r="K29" s="62">
        <v>77814</v>
      </c>
      <c r="L29" s="62">
        <v>1477721.2030000002</v>
      </c>
      <c r="M29" s="55">
        <f t="shared" si="6"/>
        <v>0.29993317397897545</v>
      </c>
      <c r="N29" s="55">
        <f t="shared" si="7"/>
        <v>-0.11700959670130695</v>
      </c>
      <c r="T29" s="40"/>
    </row>
    <row r="30" spans="2:20" s="11" customFormat="1" ht="12" thickBot="1" x14ac:dyDescent="0.25">
      <c r="B30" s="43" t="s">
        <v>16</v>
      </c>
      <c r="C30" s="12">
        <v>141639</v>
      </c>
      <c r="D30" s="12">
        <v>86675</v>
      </c>
      <c r="E30" s="12">
        <v>1568569.1485000001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1568569.1485000001</v>
      </c>
      <c r="K30" s="62">
        <v>118823</v>
      </c>
      <c r="L30" s="62">
        <v>1278140.5531199998</v>
      </c>
      <c r="M30" s="55">
        <f t="shared" si="6"/>
        <v>0.19201669710409597</v>
      </c>
      <c r="N30" s="55">
        <f t="shared" si="7"/>
        <v>0.22722743181182281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311407.73</v>
      </c>
      <c r="H31" s="38">
        <v>0</v>
      </c>
      <c r="I31" s="38">
        <v>0</v>
      </c>
      <c r="J31" s="36">
        <f t="shared" si="5"/>
        <v>311407.73</v>
      </c>
      <c r="K31" s="62">
        <v>0</v>
      </c>
      <c r="L31" s="62">
        <v>211578.76</v>
      </c>
      <c r="M31" s="55" t="s">
        <v>13</v>
      </c>
      <c r="N31" s="55">
        <f t="shared" si="7"/>
        <v>0.47182888301264247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650</v>
      </c>
      <c r="D32" s="36">
        <f t="shared" si="12"/>
        <v>325</v>
      </c>
      <c r="E32" s="36">
        <f>E33</f>
        <v>1426.97</v>
      </c>
      <c r="F32" s="36">
        <f>F33</f>
        <v>23686</v>
      </c>
      <c r="G32" s="36">
        <f>G33</f>
        <v>114161.45999999999</v>
      </c>
      <c r="H32" s="36">
        <f>H33</f>
        <v>0</v>
      </c>
      <c r="I32" s="36">
        <f>I33</f>
        <v>3342.8599999999997</v>
      </c>
      <c r="J32" s="36">
        <f t="shared" si="5"/>
        <v>142617.28999999998</v>
      </c>
      <c r="K32" s="61">
        <f>K33</f>
        <v>0</v>
      </c>
      <c r="L32" s="61">
        <f>L33</f>
        <v>298216.21000000002</v>
      </c>
      <c r="M32" s="55" t="s">
        <v>13</v>
      </c>
      <c r="N32" s="55">
        <f t="shared" si="7"/>
        <v>-0.52176546673971891</v>
      </c>
      <c r="T32" s="40"/>
    </row>
    <row r="33" spans="1:22" s="11" customFormat="1" ht="12" thickBot="1" x14ac:dyDescent="0.25">
      <c r="A33" s="40"/>
      <c r="B33" s="43" t="s">
        <v>19</v>
      </c>
      <c r="C33" s="12">
        <v>650</v>
      </c>
      <c r="D33" s="12">
        <v>325</v>
      </c>
      <c r="E33" s="12">
        <v>1426.97</v>
      </c>
      <c r="F33" s="38">
        <v>23686</v>
      </c>
      <c r="G33" s="39">
        <v>114161.45999999999</v>
      </c>
      <c r="H33" s="38">
        <v>0</v>
      </c>
      <c r="I33" s="38">
        <v>3342.8599999999997</v>
      </c>
      <c r="J33" s="36">
        <f t="shared" si="5"/>
        <v>142617.28999999998</v>
      </c>
      <c r="K33" s="62">
        <v>0</v>
      </c>
      <c r="L33" s="62">
        <v>298216.21000000002</v>
      </c>
      <c r="M33" s="55" t="s">
        <v>13</v>
      </c>
      <c r="N33" s="55">
        <f t="shared" si="7"/>
        <v>-0.52176546673971891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568</v>
      </c>
      <c r="D34" s="36">
        <f t="shared" si="13"/>
        <v>477</v>
      </c>
      <c r="E34" s="36">
        <f t="shared" si="13"/>
        <v>9695.57</v>
      </c>
      <c r="F34" s="36">
        <f t="shared" si="13"/>
        <v>9166.7900000000009</v>
      </c>
      <c r="G34" s="36">
        <f t="shared" si="13"/>
        <v>550458.027</v>
      </c>
      <c r="H34" s="36">
        <f t="shared" si="13"/>
        <v>11760.156000000001</v>
      </c>
      <c r="I34" s="36">
        <f t="shared" si="13"/>
        <v>0</v>
      </c>
      <c r="J34" s="36">
        <f t="shared" si="5"/>
        <v>581080.54299999995</v>
      </c>
      <c r="K34" s="61">
        <f>K35</f>
        <v>400</v>
      </c>
      <c r="L34" s="61">
        <f>L35</f>
        <v>533519.17000000004</v>
      </c>
      <c r="M34" s="55">
        <f t="shared" si="6"/>
        <v>0.41999999999999993</v>
      </c>
      <c r="N34" s="55">
        <f t="shared" si="7"/>
        <v>8.9146511830118236E-2</v>
      </c>
      <c r="T34" s="40"/>
    </row>
    <row r="35" spans="1:22" s="11" customFormat="1" ht="12" thickBot="1" x14ac:dyDescent="0.25">
      <c r="B35" s="41" t="s">
        <v>21</v>
      </c>
      <c r="C35" s="12">
        <v>568</v>
      </c>
      <c r="D35" s="12">
        <v>477</v>
      </c>
      <c r="E35" s="12">
        <v>9695.57</v>
      </c>
      <c r="F35" s="38">
        <v>9166.7900000000009</v>
      </c>
      <c r="G35" s="39">
        <v>550458.027</v>
      </c>
      <c r="H35" s="38">
        <v>11760.156000000001</v>
      </c>
      <c r="I35" s="38">
        <v>0</v>
      </c>
      <c r="J35" s="36">
        <f t="shared" si="5"/>
        <v>581080.54299999995</v>
      </c>
      <c r="K35" s="62">
        <v>400</v>
      </c>
      <c r="L35" s="62">
        <v>533519.17000000004</v>
      </c>
      <c r="M35" s="55">
        <f t="shared" si="6"/>
        <v>0.41999999999999993</v>
      </c>
      <c r="N35" s="55">
        <f t="shared" si="7"/>
        <v>8.9146511830118236E-2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0</v>
      </c>
      <c r="D36" s="36">
        <f t="shared" si="14"/>
        <v>0</v>
      </c>
      <c r="E36" s="36">
        <f>E37</f>
        <v>0</v>
      </c>
      <c r="F36" s="36">
        <f>F37</f>
        <v>32577</v>
      </c>
      <c r="G36" s="36">
        <f>G37</f>
        <v>0</v>
      </c>
      <c r="H36" s="36">
        <f>H37</f>
        <v>150</v>
      </c>
      <c r="I36" s="36">
        <f>I37</f>
        <v>40</v>
      </c>
      <c r="J36" s="36">
        <f t="shared" si="5"/>
        <v>32767</v>
      </c>
      <c r="K36" s="61">
        <f>K37</f>
        <v>0</v>
      </c>
      <c r="L36" s="61">
        <f>L37</f>
        <v>55673</v>
      </c>
      <c r="M36" s="55" t="s">
        <v>13</v>
      </c>
      <c r="N36" s="55">
        <f t="shared" si="7"/>
        <v>-0.4114382196037577</v>
      </c>
      <c r="T36" s="40"/>
    </row>
    <row r="37" spans="1:22" s="11" customFormat="1" ht="12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32577</v>
      </c>
      <c r="G37" s="39">
        <v>0</v>
      </c>
      <c r="H37" s="38">
        <v>150</v>
      </c>
      <c r="I37" s="38">
        <v>40</v>
      </c>
      <c r="J37" s="36">
        <f t="shared" si="5"/>
        <v>32767</v>
      </c>
      <c r="K37" s="62">
        <v>0</v>
      </c>
      <c r="L37" s="62">
        <v>55673</v>
      </c>
      <c r="M37" s="55" t="s">
        <v>13</v>
      </c>
      <c r="N37" s="55">
        <f t="shared" si="7"/>
        <v>-0.4114382196037577</v>
      </c>
      <c r="T37" s="40"/>
    </row>
    <row r="38" spans="1:22" ht="13.5" thickBot="1" x14ac:dyDescent="0.35">
      <c r="B38" s="66" t="s">
        <v>24</v>
      </c>
      <c r="C38" s="67">
        <f>C39+C41+C44</f>
        <v>813</v>
      </c>
      <c r="D38" s="67">
        <f>D39+D41+D44</f>
        <v>409</v>
      </c>
      <c r="E38" s="67">
        <f>E39+E41+E44</f>
        <v>4909.07</v>
      </c>
      <c r="F38" s="67">
        <f>F39+F41+F44</f>
        <v>20237.129999999997</v>
      </c>
      <c r="G38" s="67">
        <f t="shared" ref="G38:I38" si="15">G39+G41+G44</f>
        <v>0</v>
      </c>
      <c r="H38" s="67">
        <f t="shared" si="15"/>
        <v>9383.6200000000008</v>
      </c>
      <c r="I38" s="67">
        <f t="shared" si="15"/>
        <v>102</v>
      </c>
      <c r="J38" s="67">
        <f>SUM(E38:I38)</f>
        <v>34631.82</v>
      </c>
      <c r="K38" s="61">
        <f>K39+K41+K44</f>
        <v>728</v>
      </c>
      <c r="L38" s="61">
        <f>L39+L41+L44</f>
        <v>29405.82</v>
      </c>
      <c r="M38" s="55">
        <f t="shared" si="6"/>
        <v>0.11675824175824179</v>
      </c>
      <c r="N38" s="55">
        <f t="shared" si="7"/>
        <v>0.17771992075038212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5</v>
      </c>
      <c r="D39" s="36">
        <f t="shared" si="16"/>
        <v>3</v>
      </c>
      <c r="E39" s="36">
        <f>E40</f>
        <v>52</v>
      </c>
      <c r="F39" s="36">
        <f>F40</f>
        <v>13981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14033</v>
      </c>
      <c r="K39" s="61">
        <f>K40</f>
        <v>0</v>
      </c>
      <c r="L39" s="61">
        <f>L40</f>
        <v>14158</v>
      </c>
      <c r="M39" s="55" t="s">
        <v>13</v>
      </c>
      <c r="N39" s="55">
        <f t="shared" si="7"/>
        <v>-8.8289306399208511E-3</v>
      </c>
      <c r="U39" s="11"/>
      <c r="V39" s="11"/>
    </row>
    <row r="40" spans="1:22" s="11" customFormat="1" ht="12" thickBot="1" x14ac:dyDescent="0.25">
      <c r="B40" s="43" t="s">
        <v>26</v>
      </c>
      <c r="C40" s="12">
        <v>5</v>
      </c>
      <c r="D40" s="12">
        <v>3</v>
      </c>
      <c r="E40" s="12">
        <v>52</v>
      </c>
      <c r="F40" s="38">
        <v>13981</v>
      </c>
      <c r="G40" s="39">
        <v>0</v>
      </c>
      <c r="H40" s="38">
        <v>0</v>
      </c>
      <c r="I40" s="38">
        <v>0</v>
      </c>
      <c r="J40" s="36">
        <f t="shared" si="5"/>
        <v>14033</v>
      </c>
      <c r="K40" s="62">
        <v>0</v>
      </c>
      <c r="L40" s="62">
        <v>14158</v>
      </c>
      <c r="M40" s="55" t="s">
        <v>13</v>
      </c>
      <c r="N40" s="55">
        <f t="shared" si="7"/>
        <v>-8.8289306399208511E-3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96</v>
      </c>
      <c r="D41" s="42">
        <f t="shared" si="17"/>
        <v>50</v>
      </c>
      <c r="E41" s="42">
        <f t="shared" si="17"/>
        <v>540.07000000000005</v>
      </c>
      <c r="F41" s="42">
        <f t="shared" si="17"/>
        <v>4885.5499999999993</v>
      </c>
      <c r="G41" s="42">
        <f t="shared" si="17"/>
        <v>0</v>
      </c>
      <c r="H41" s="42">
        <f t="shared" si="17"/>
        <v>0</v>
      </c>
      <c r="I41" s="42">
        <f t="shared" si="17"/>
        <v>102</v>
      </c>
      <c r="J41" s="36">
        <f t="shared" si="5"/>
        <v>5527.619999999999</v>
      </c>
      <c r="K41" s="63">
        <f>K42+K43</f>
        <v>102</v>
      </c>
      <c r="L41" s="63">
        <f>L42+L43</f>
        <v>8989.64</v>
      </c>
      <c r="M41" s="55">
        <f t="shared" si="6"/>
        <v>-5.8823529411764719E-2</v>
      </c>
      <c r="N41" s="55">
        <f t="shared" si="7"/>
        <v>-0.38511219581651779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3614</v>
      </c>
      <c r="G42" s="39">
        <v>0</v>
      </c>
      <c r="H42" s="38">
        <v>0</v>
      </c>
      <c r="I42" s="38">
        <v>102</v>
      </c>
      <c r="J42" s="36">
        <f t="shared" si="5"/>
        <v>3716</v>
      </c>
      <c r="K42" s="62">
        <v>0</v>
      </c>
      <c r="L42" s="62">
        <v>6921</v>
      </c>
      <c r="M42" s="55" t="s">
        <v>13</v>
      </c>
      <c r="N42" s="55">
        <f t="shared" si="7"/>
        <v>-0.46308336945528106</v>
      </c>
      <c r="T42" s="40"/>
    </row>
    <row r="43" spans="1:22" s="11" customFormat="1" ht="12" thickBot="1" x14ac:dyDescent="0.25">
      <c r="B43" s="43" t="s">
        <v>29</v>
      </c>
      <c r="C43" s="12">
        <v>96</v>
      </c>
      <c r="D43" s="12">
        <v>50</v>
      </c>
      <c r="E43" s="12">
        <v>540.07000000000005</v>
      </c>
      <c r="F43" s="38">
        <v>1271.5499999999997</v>
      </c>
      <c r="G43" s="39">
        <v>0</v>
      </c>
      <c r="H43" s="38">
        <v>0</v>
      </c>
      <c r="I43" s="38">
        <v>0</v>
      </c>
      <c r="J43" s="36">
        <f t="shared" si="5"/>
        <v>1811.62</v>
      </c>
      <c r="K43" s="62">
        <v>102</v>
      </c>
      <c r="L43" s="62">
        <v>2068.64</v>
      </c>
      <c r="M43" s="55">
        <f t="shared" si="6"/>
        <v>-5.8823529411764719E-2</v>
      </c>
      <c r="N43" s="55">
        <f t="shared" si="7"/>
        <v>-0.12424588135199943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712</v>
      </c>
      <c r="D44" s="36">
        <f t="shared" si="18"/>
        <v>356</v>
      </c>
      <c r="E44" s="36">
        <f>E45</f>
        <v>4317</v>
      </c>
      <c r="F44" s="36">
        <f>F45</f>
        <v>1370.58</v>
      </c>
      <c r="G44" s="36">
        <f>G45</f>
        <v>0</v>
      </c>
      <c r="H44" s="36">
        <f>H45</f>
        <v>9383.6200000000008</v>
      </c>
      <c r="I44" s="36">
        <f>I45</f>
        <v>0</v>
      </c>
      <c r="J44" s="36">
        <f>SUM(E44:I44)</f>
        <v>15071.2</v>
      </c>
      <c r="K44" s="61">
        <f>K45</f>
        <v>626</v>
      </c>
      <c r="L44" s="61">
        <f>L45</f>
        <v>6258.1799999999994</v>
      </c>
      <c r="M44" s="55">
        <f t="shared" si="6"/>
        <v>0.13738019169329063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712</v>
      </c>
      <c r="D45" s="12">
        <v>356</v>
      </c>
      <c r="E45" s="12">
        <v>4317</v>
      </c>
      <c r="F45" s="46">
        <v>1370.58</v>
      </c>
      <c r="G45" s="47">
        <v>0</v>
      </c>
      <c r="H45" s="39">
        <v>9383.6200000000008</v>
      </c>
      <c r="I45" s="46">
        <v>0</v>
      </c>
      <c r="J45" s="48">
        <f>SUM(E45:I45)</f>
        <v>15071.2</v>
      </c>
      <c r="K45" s="62">
        <v>626</v>
      </c>
      <c r="L45" s="62">
        <v>6258.1799999999994</v>
      </c>
      <c r="M45" s="55">
        <f t="shared" si="6"/>
        <v>0.13738019169329063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1009.12</v>
      </c>
      <c r="G47" s="51">
        <f t="shared" si="19"/>
        <v>283.52</v>
      </c>
      <c r="H47" s="51">
        <f t="shared" si="19"/>
        <v>0</v>
      </c>
      <c r="I47" s="35">
        <f t="shared" si="19"/>
        <v>0</v>
      </c>
      <c r="J47" s="51">
        <f>SUM(E47:I47)</f>
        <v>1292.6399999999999</v>
      </c>
      <c r="K47" s="64">
        <f>K48+K51</f>
        <v>0</v>
      </c>
      <c r="L47" s="64">
        <f>L48+L51</f>
        <v>18359</v>
      </c>
      <c r="M47" s="55" t="s">
        <v>13</v>
      </c>
      <c r="N47" s="55">
        <f t="shared" si="7"/>
        <v>-0.92959093632550793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1009.12</v>
      </c>
      <c r="G48" s="64">
        <f t="shared" si="20"/>
        <v>283.52</v>
      </c>
      <c r="H48" s="64">
        <f t="shared" si="20"/>
        <v>0</v>
      </c>
      <c r="I48" s="64">
        <f t="shared" si="20"/>
        <v>0</v>
      </c>
      <c r="J48" s="64">
        <f t="shared" si="20"/>
        <v>1292.6399999999999</v>
      </c>
      <c r="K48" s="64">
        <f t="shared" si="20"/>
        <v>0</v>
      </c>
      <c r="L48" s="64">
        <f t="shared" si="20"/>
        <v>18094</v>
      </c>
      <c r="M48" s="55" t="s">
        <v>13</v>
      </c>
      <c r="N48" s="55">
        <f t="shared" si="7"/>
        <v>-0.92855974356140158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1009.12</v>
      </c>
      <c r="G49" s="36">
        <f t="shared" si="22"/>
        <v>283.52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1292.6399999999999</v>
      </c>
      <c r="K49" s="61">
        <f t="shared" ref="K49:L49" si="24">K50</f>
        <v>0</v>
      </c>
      <c r="L49" s="61">
        <f t="shared" si="24"/>
        <v>18094</v>
      </c>
      <c r="M49" s="55" t="s">
        <v>13</v>
      </c>
      <c r="N49" s="55">
        <f t="shared" si="7"/>
        <v>-0.92855974356140158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1009.12</v>
      </c>
      <c r="G50" s="39">
        <v>283.52</v>
      </c>
      <c r="H50" s="38">
        <v>0</v>
      </c>
      <c r="I50" s="38">
        <v>0</v>
      </c>
      <c r="J50" s="36">
        <f t="shared" si="23"/>
        <v>1292.6399999999999</v>
      </c>
      <c r="K50" s="62">
        <v>0</v>
      </c>
      <c r="L50" s="62">
        <v>18094</v>
      </c>
      <c r="M50" s="55" t="s">
        <v>13</v>
      </c>
      <c r="N50" s="55">
        <f t="shared" si="7"/>
        <v>-0.92855974356140158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265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265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>
        <v>0</v>
      </c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265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 J48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F86B-9C39-4154-AC78-E75F6F990298}">
  <dimension ref="A10:R71"/>
  <sheetViews>
    <sheetView showGridLines="0" topLeftCell="A13" zoomScale="70" zoomScaleNormal="70" zoomScaleSheetLayoutView="100" workbookViewId="0">
      <selection activeCell="K27" sqref="K27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101760</v>
      </c>
      <c r="D19" s="25">
        <f t="shared" si="0"/>
        <v>59362</v>
      </c>
      <c r="E19" s="25">
        <f t="shared" si="0"/>
        <v>922650.43399999989</v>
      </c>
      <c r="F19" s="25">
        <f t="shared" si="0"/>
        <v>117975.58499999998</v>
      </c>
      <c r="G19" s="25">
        <f t="shared" si="0"/>
        <v>597878.44999999995</v>
      </c>
      <c r="H19" s="25">
        <f t="shared" si="0"/>
        <v>105140.713</v>
      </c>
      <c r="I19" s="25">
        <f t="shared" si="0"/>
        <v>27866.137999999999</v>
      </c>
      <c r="J19" s="25">
        <f>SUM(E19:I19)</f>
        <v>1771511.3199999998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101760</v>
      </c>
      <c r="D22" s="34">
        <f t="shared" si="1"/>
        <v>59362</v>
      </c>
      <c r="E22" s="34">
        <f t="shared" si="1"/>
        <v>922650.43399999989</v>
      </c>
      <c r="F22" s="34">
        <f t="shared" si="1"/>
        <v>117975.58499999998</v>
      </c>
      <c r="G22" s="34">
        <f t="shared" si="1"/>
        <v>597878.44999999995</v>
      </c>
      <c r="H22" s="34">
        <f t="shared" si="1"/>
        <v>105140.713</v>
      </c>
      <c r="I22" s="34">
        <f t="shared" si="1"/>
        <v>27866.137999999999</v>
      </c>
      <c r="J22" s="35">
        <f t="shared" si="1"/>
        <v>1771511.3199999998</v>
      </c>
      <c r="M22" s="19"/>
    </row>
    <row r="23" spans="2:16" ht="13" x14ac:dyDescent="0.3">
      <c r="B23" s="66" t="s">
        <v>9</v>
      </c>
      <c r="C23" s="67">
        <f>C24+C28+C34+C36+C32+C26</f>
        <v>101388</v>
      </c>
      <c r="D23" s="67">
        <f t="shared" ref="D23:F23" si="2">D24+D28+D34+D36+D32+D26</f>
        <v>59176</v>
      </c>
      <c r="E23" s="67">
        <f t="shared" si="2"/>
        <v>922350.43399999989</v>
      </c>
      <c r="F23" s="67">
        <f t="shared" si="2"/>
        <v>112944.66499999998</v>
      </c>
      <c r="G23" s="67">
        <f>G24+G28+G34+G36+G32+G26</f>
        <v>597878.44999999995</v>
      </c>
      <c r="H23" s="67">
        <f t="shared" ref="H23:I23" si="3">H24+H28+H34+H36+H32+H26</f>
        <v>105140.713</v>
      </c>
      <c r="I23" s="67">
        <f t="shared" si="3"/>
        <v>27866.137999999999</v>
      </c>
      <c r="J23" s="68">
        <f t="shared" ref="J23:J43" si="4">SUM(E23:I23)</f>
        <v>1766180.4</v>
      </c>
      <c r="M23" s="19"/>
    </row>
    <row r="24" spans="2:16" ht="13" x14ac:dyDescent="0.25">
      <c r="B24" s="10" t="s">
        <v>10</v>
      </c>
      <c r="C24" s="36">
        <f t="shared" ref="C24:I24" si="5">C25</f>
        <v>11344</v>
      </c>
      <c r="D24" s="36">
        <f t="shared" si="5"/>
        <v>5900</v>
      </c>
      <c r="E24" s="36">
        <f t="shared" si="5"/>
        <v>13611.258999999998</v>
      </c>
      <c r="F24" s="36">
        <f t="shared" si="5"/>
        <v>0</v>
      </c>
      <c r="G24" s="36">
        <f t="shared" si="5"/>
        <v>2000.04</v>
      </c>
      <c r="H24" s="36">
        <f t="shared" si="5"/>
        <v>0</v>
      </c>
      <c r="I24" s="36">
        <f t="shared" si="5"/>
        <v>0</v>
      </c>
      <c r="J24" s="36">
        <f t="shared" si="4"/>
        <v>15611.298999999999</v>
      </c>
      <c r="M24" s="19"/>
    </row>
    <row r="25" spans="2:16" s="11" customFormat="1" x14ac:dyDescent="0.2">
      <c r="B25" s="37" t="s">
        <v>11</v>
      </c>
      <c r="C25" s="12">
        <v>11344</v>
      </c>
      <c r="D25" s="12">
        <v>5900</v>
      </c>
      <c r="E25" s="12">
        <v>13611.258999999998</v>
      </c>
      <c r="F25" s="38"/>
      <c r="G25" s="39">
        <v>2000.04</v>
      </c>
      <c r="H25" s="38"/>
      <c r="I25" s="38"/>
      <c r="J25" s="36">
        <f t="shared" si="4"/>
        <v>15611.298999999999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2707.59</v>
      </c>
      <c r="G26" s="36">
        <f>G27</f>
        <v>98954.590000000026</v>
      </c>
      <c r="H26" s="36">
        <f>H27</f>
        <v>0</v>
      </c>
      <c r="I26" s="36">
        <f>I27</f>
        <v>0</v>
      </c>
      <c r="J26" s="36">
        <f t="shared" si="4"/>
        <v>101662.18000000002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2707.59</v>
      </c>
      <c r="G27" s="39">
        <v>98954.590000000026</v>
      </c>
      <c r="H27" s="38"/>
      <c r="I27" s="38"/>
      <c r="J27" s="36">
        <f t="shared" si="4"/>
        <v>101662.18000000002</v>
      </c>
    </row>
    <row r="28" spans="2:16" ht="13" x14ac:dyDescent="0.25">
      <c r="B28" s="10" t="s">
        <v>14</v>
      </c>
      <c r="C28" s="42">
        <f t="shared" ref="C28:I28" si="7">SUM(C29:C31)</f>
        <v>89096</v>
      </c>
      <c r="D28" s="42">
        <f t="shared" si="7"/>
        <v>52716</v>
      </c>
      <c r="E28" s="42">
        <f t="shared" si="7"/>
        <v>901358.10499999998</v>
      </c>
      <c r="F28" s="42">
        <f t="shared" si="7"/>
        <v>74272.904999999984</v>
      </c>
      <c r="G28" s="42">
        <f t="shared" si="7"/>
        <v>300409.7</v>
      </c>
      <c r="H28" s="42">
        <f t="shared" si="7"/>
        <v>105140.713</v>
      </c>
      <c r="I28" s="42">
        <f t="shared" si="7"/>
        <v>24582.477999999999</v>
      </c>
      <c r="J28" s="36">
        <f t="shared" si="4"/>
        <v>1405763.9009999998</v>
      </c>
    </row>
    <row r="29" spans="2:16" s="11" customFormat="1" x14ac:dyDescent="0.2">
      <c r="B29" s="43" t="s">
        <v>15</v>
      </c>
      <c r="C29" s="12">
        <v>31833</v>
      </c>
      <c r="D29" s="12">
        <v>18015</v>
      </c>
      <c r="E29" s="12">
        <v>297541.7460000001</v>
      </c>
      <c r="F29" s="38">
        <v>74272.904999999984</v>
      </c>
      <c r="G29" s="39">
        <v>300409.7</v>
      </c>
      <c r="H29" s="38">
        <v>105140.713</v>
      </c>
      <c r="I29" s="38">
        <v>24582.477999999999</v>
      </c>
      <c r="J29" s="36">
        <f t="shared" si="4"/>
        <v>801947.54200000002</v>
      </c>
      <c r="P29" s="40"/>
    </row>
    <row r="30" spans="2:16" s="11" customFormat="1" x14ac:dyDescent="0.2">
      <c r="B30" s="43" t="s">
        <v>16</v>
      </c>
      <c r="C30" s="12">
        <v>57263</v>
      </c>
      <c r="D30" s="12">
        <v>34701</v>
      </c>
      <c r="E30" s="12">
        <v>603816.35899999994</v>
      </c>
      <c r="F30" s="38"/>
      <c r="G30" s="38">
        <v>0</v>
      </c>
      <c r="H30" s="38"/>
      <c r="I30" s="38"/>
      <c r="J30" s="36">
        <f t="shared" si="4"/>
        <v>603816.35899999994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650</v>
      </c>
      <c r="D32" s="36">
        <f t="shared" si="8"/>
        <v>325</v>
      </c>
      <c r="E32" s="36">
        <f>E33</f>
        <v>1426.97</v>
      </c>
      <c r="F32" s="36">
        <f>F33</f>
        <v>1892.08</v>
      </c>
      <c r="G32" s="36">
        <f>G33</f>
        <v>93762.639999999985</v>
      </c>
      <c r="H32" s="36">
        <f>H33</f>
        <v>0</v>
      </c>
      <c r="I32" s="36">
        <f>I33</f>
        <v>3283.66</v>
      </c>
      <c r="J32" s="36">
        <f t="shared" si="4"/>
        <v>100365.34999999999</v>
      </c>
      <c r="P32" s="40"/>
    </row>
    <row r="33" spans="1:18" s="11" customFormat="1" x14ac:dyDescent="0.2">
      <c r="A33" s="40"/>
      <c r="B33" s="43" t="s">
        <v>19</v>
      </c>
      <c r="C33" s="12">
        <v>650</v>
      </c>
      <c r="D33" s="12">
        <v>325</v>
      </c>
      <c r="E33" s="12">
        <v>1426.97</v>
      </c>
      <c r="F33" s="38">
        <v>1892.08</v>
      </c>
      <c r="G33" s="39">
        <v>93762.639999999985</v>
      </c>
      <c r="H33" s="38"/>
      <c r="I33" s="38">
        <v>3283.66</v>
      </c>
      <c r="J33" s="36">
        <f t="shared" si="4"/>
        <v>100365.34999999999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298</v>
      </c>
      <c r="D34" s="36">
        <f t="shared" si="9"/>
        <v>235</v>
      </c>
      <c r="E34" s="36">
        <f t="shared" si="9"/>
        <v>5954.0999999999995</v>
      </c>
      <c r="F34" s="36">
        <f t="shared" si="9"/>
        <v>8570.09</v>
      </c>
      <c r="G34" s="36">
        <f t="shared" si="9"/>
        <v>102751.48</v>
      </c>
      <c r="H34" s="36">
        <f t="shared" si="9"/>
        <v>0</v>
      </c>
      <c r="I34" s="36">
        <f t="shared" si="9"/>
        <v>0</v>
      </c>
      <c r="J34" s="36">
        <f t="shared" si="4"/>
        <v>117275.67</v>
      </c>
      <c r="P34" s="40"/>
    </row>
    <row r="35" spans="1:18" s="11" customFormat="1" x14ac:dyDescent="0.2">
      <c r="B35" s="41" t="s">
        <v>21</v>
      </c>
      <c r="C35" s="12">
        <v>298</v>
      </c>
      <c r="D35" s="12">
        <v>235</v>
      </c>
      <c r="E35" s="12">
        <v>5954.0999999999995</v>
      </c>
      <c r="F35" s="38">
        <v>8570.09</v>
      </c>
      <c r="G35" s="39">
        <v>102751.48</v>
      </c>
      <c r="H35" s="38"/>
      <c r="I35" s="38"/>
      <c r="J35" s="36">
        <f t="shared" si="4"/>
        <v>117275.67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25502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25502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25502</v>
      </c>
      <c r="G37" s="39">
        <v>0</v>
      </c>
      <c r="H37" s="38"/>
      <c r="I37" s="38"/>
      <c r="J37" s="36">
        <f t="shared" si="4"/>
        <v>25502</v>
      </c>
      <c r="P37" s="40"/>
    </row>
    <row r="38" spans="1:18" ht="13" x14ac:dyDescent="0.3">
      <c r="B38" s="66" t="s">
        <v>24</v>
      </c>
      <c r="C38" s="67">
        <f>C39+C41+C44</f>
        <v>372</v>
      </c>
      <c r="D38" s="67">
        <f>D39+D41+D44</f>
        <v>186</v>
      </c>
      <c r="E38" s="67">
        <f>E39+E41+E44</f>
        <v>300</v>
      </c>
      <c r="F38" s="67">
        <f>F39+F41+F44</f>
        <v>5030.92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5330.92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4485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4485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4485</v>
      </c>
      <c r="G40" s="39">
        <v>0</v>
      </c>
      <c r="H40" s="38"/>
      <c r="I40" s="38"/>
      <c r="J40" s="36">
        <f t="shared" si="4"/>
        <v>4485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372</v>
      </c>
      <c r="D44" s="36">
        <f t="shared" si="14"/>
        <v>186</v>
      </c>
      <c r="E44" s="36">
        <f>E45</f>
        <v>300</v>
      </c>
      <c r="F44" s="36">
        <f>F45</f>
        <v>545.92000000000007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845.92000000000007</v>
      </c>
      <c r="P44" s="40"/>
    </row>
    <row r="45" spans="1:18" s="11" customFormat="1" ht="12" thickBot="1" x14ac:dyDescent="0.25">
      <c r="B45" s="45" t="s">
        <v>41</v>
      </c>
      <c r="C45" s="12">
        <v>372</v>
      </c>
      <c r="D45" s="12">
        <v>186</v>
      </c>
      <c r="E45" s="12">
        <v>300</v>
      </c>
      <c r="F45" s="46">
        <v>545.92000000000007</v>
      </c>
      <c r="G45" s="47">
        <v>0</v>
      </c>
      <c r="H45" s="39"/>
      <c r="I45" s="46"/>
      <c r="J45" s="48">
        <f>SUM(E45:I45)</f>
        <v>845.92000000000007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64D0-AF6E-477F-920F-0387E6968CF9}">
  <dimension ref="A10:R71"/>
  <sheetViews>
    <sheetView showGridLines="0" zoomScale="70" zoomScaleNormal="70" zoomScaleSheetLayoutView="100" workbookViewId="0">
      <selection activeCell="K48" sqref="K4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90189</v>
      </c>
      <c r="D19" s="25">
        <f t="shared" si="0"/>
        <v>53257</v>
      </c>
      <c r="E19" s="25">
        <f t="shared" si="0"/>
        <v>802140.44300000009</v>
      </c>
      <c r="F19" s="25">
        <f t="shared" si="0"/>
        <v>26269.254999999997</v>
      </c>
      <c r="G19" s="25">
        <f t="shared" si="0"/>
        <v>867567.17699999991</v>
      </c>
      <c r="H19" s="25">
        <f t="shared" si="0"/>
        <v>24061.043000000001</v>
      </c>
      <c r="I19" s="25">
        <f t="shared" si="0"/>
        <v>1370.152</v>
      </c>
      <c r="J19" s="25">
        <f>SUM(E19:I19)</f>
        <v>1721408.07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90189</v>
      </c>
      <c r="D22" s="34">
        <f t="shared" si="1"/>
        <v>53257</v>
      </c>
      <c r="E22" s="34">
        <f t="shared" si="1"/>
        <v>802140.44300000009</v>
      </c>
      <c r="F22" s="34">
        <f t="shared" si="1"/>
        <v>26269.254999999997</v>
      </c>
      <c r="G22" s="34">
        <f t="shared" si="1"/>
        <v>867567.17699999991</v>
      </c>
      <c r="H22" s="34">
        <f t="shared" si="1"/>
        <v>24061.043000000001</v>
      </c>
      <c r="I22" s="34">
        <f t="shared" si="1"/>
        <v>1370.152</v>
      </c>
      <c r="J22" s="35">
        <f t="shared" si="1"/>
        <v>1721408.0699999998</v>
      </c>
      <c r="M22" s="19"/>
    </row>
    <row r="23" spans="2:16" ht="13" x14ac:dyDescent="0.3">
      <c r="B23" s="66" t="s">
        <v>9</v>
      </c>
      <c r="C23" s="67">
        <f>C24+C28+C34+C36+C32+C26</f>
        <v>89849</v>
      </c>
      <c r="D23" s="67">
        <f t="shared" ref="D23:F23" si="2">D24+D28+D34+D36+D32+D26</f>
        <v>53087</v>
      </c>
      <c r="E23" s="67">
        <f t="shared" si="2"/>
        <v>798123.44300000009</v>
      </c>
      <c r="F23" s="67">
        <f t="shared" si="2"/>
        <v>25019.594999999998</v>
      </c>
      <c r="G23" s="67">
        <f>G24+G28+G34+G36+G32+G26</f>
        <v>867567.17699999991</v>
      </c>
      <c r="H23" s="67">
        <f t="shared" ref="H23:I23" si="3">H24+H28+H34+H36+H32+H26</f>
        <v>14677.423000000001</v>
      </c>
      <c r="I23" s="67">
        <f t="shared" si="3"/>
        <v>1370.152</v>
      </c>
      <c r="J23" s="68">
        <f t="shared" ref="J23:J43" si="4">SUM(E23:I23)</f>
        <v>1706757.7899999998</v>
      </c>
      <c r="M23" s="19"/>
    </row>
    <row r="24" spans="2:16" ht="13" x14ac:dyDescent="0.25">
      <c r="B24" s="10" t="s">
        <v>10</v>
      </c>
      <c r="C24" s="36">
        <f t="shared" ref="C24:I24" si="5">C25</f>
        <v>11564</v>
      </c>
      <c r="D24" s="36">
        <f t="shared" si="5"/>
        <v>6007</v>
      </c>
      <c r="E24" s="36">
        <f t="shared" si="5"/>
        <v>140205.321</v>
      </c>
      <c r="F24" s="36">
        <f t="shared" si="5"/>
        <v>20.047000000000001</v>
      </c>
      <c r="G24" s="36">
        <f t="shared" si="5"/>
        <v>0</v>
      </c>
      <c r="H24" s="36">
        <f t="shared" si="5"/>
        <v>12607.083000000001</v>
      </c>
      <c r="I24" s="36">
        <f t="shared" si="5"/>
        <v>0</v>
      </c>
      <c r="J24" s="36">
        <f t="shared" si="4"/>
        <v>152832.451</v>
      </c>
      <c r="M24" s="19"/>
    </row>
    <row r="25" spans="2:16" s="11" customFormat="1" x14ac:dyDescent="0.2">
      <c r="B25" s="37" t="s">
        <v>11</v>
      </c>
      <c r="C25" s="12">
        <v>11564</v>
      </c>
      <c r="D25" s="12">
        <v>6007</v>
      </c>
      <c r="E25" s="12">
        <v>140205.321</v>
      </c>
      <c r="F25" s="38">
        <v>20.047000000000001</v>
      </c>
      <c r="G25" s="39">
        <v>0</v>
      </c>
      <c r="H25" s="38">
        <v>12607.083000000001</v>
      </c>
      <c r="I25" s="38"/>
      <c r="J25" s="36">
        <f t="shared" si="4"/>
        <v>152832.451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106741.89999999998</v>
      </c>
      <c r="H26" s="36">
        <f>H27</f>
        <v>0</v>
      </c>
      <c r="I26" s="36">
        <f>I27</f>
        <v>0</v>
      </c>
      <c r="J26" s="36">
        <f t="shared" si="4"/>
        <v>106741.89999999998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106741.89999999998</v>
      </c>
      <c r="H27" s="38"/>
      <c r="I27" s="38"/>
      <c r="J27" s="36">
        <f t="shared" si="4"/>
        <v>106741.89999999998</v>
      </c>
    </row>
    <row r="28" spans="2:16" ht="13" x14ac:dyDescent="0.25">
      <c r="B28" s="10" t="s">
        <v>14</v>
      </c>
      <c r="C28" s="42">
        <f t="shared" ref="C28:I28" si="7">SUM(C29:C31)</f>
        <v>78031</v>
      </c>
      <c r="D28" s="42">
        <f t="shared" si="7"/>
        <v>46846</v>
      </c>
      <c r="E28" s="42">
        <f t="shared" si="7"/>
        <v>654176.65200000012</v>
      </c>
      <c r="F28" s="42">
        <f t="shared" si="7"/>
        <v>197.62799999999999</v>
      </c>
      <c r="G28" s="42">
        <f t="shared" si="7"/>
        <v>311407.73</v>
      </c>
      <c r="H28" s="42">
        <f t="shared" si="7"/>
        <v>2070.34</v>
      </c>
      <c r="I28" s="42">
        <f t="shared" si="7"/>
        <v>1347.0119999999999</v>
      </c>
      <c r="J28" s="36">
        <f t="shared" si="4"/>
        <v>969199.36200000008</v>
      </c>
    </row>
    <row r="29" spans="2:16" s="11" customFormat="1" x14ac:dyDescent="0.2">
      <c r="B29" s="43" t="s">
        <v>15</v>
      </c>
      <c r="C29" s="12">
        <v>34493</v>
      </c>
      <c r="D29" s="12">
        <v>19481</v>
      </c>
      <c r="E29" s="12">
        <v>169759.74799999999</v>
      </c>
      <c r="F29" s="38">
        <v>197.62799999999999</v>
      </c>
      <c r="G29" s="39">
        <v>0</v>
      </c>
      <c r="H29" s="38">
        <v>2070.34</v>
      </c>
      <c r="I29" s="38">
        <v>1347.0119999999999</v>
      </c>
      <c r="J29" s="36">
        <f t="shared" si="4"/>
        <v>173374.72799999997</v>
      </c>
      <c r="P29" s="40"/>
    </row>
    <row r="30" spans="2:16" s="11" customFormat="1" x14ac:dyDescent="0.2">
      <c r="B30" s="43" t="s">
        <v>16</v>
      </c>
      <c r="C30" s="12">
        <v>43538</v>
      </c>
      <c r="D30" s="12">
        <v>27365</v>
      </c>
      <c r="E30" s="12">
        <v>484416.90400000016</v>
      </c>
      <c r="F30" s="38"/>
      <c r="G30" s="38">
        <v>0</v>
      </c>
      <c r="H30" s="38"/>
      <c r="I30" s="38"/>
      <c r="J30" s="36">
        <f t="shared" si="4"/>
        <v>484416.90400000016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311407.73</v>
      </c>
      <c r="H31" s="38"/>
      <c r="I31" s="38"/>
      <c r="J31" s="36">
        <f t="shared" si="4"/>
        <v>311407.73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21793.919999999998</v>
      </c>
      <c r="G32" s="36">
        <f>G33</f>
        <v>20398.82</v>
      </c>
      <c r="H32" s="36">
        <f>H33</f>
        <v>0</v>
      </c>
      <c r="I32" s="36">
        <f>I33</f>
        <v>23.14</v>
      </c>
      <c r="J32" s="36">
        <f t="shared" si="4"/>
        <v>42215.88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>
        <v>21793.919999999998</v>
      </c>
      <c r="G33" s="39">
        <v>20398.82</v>
      </c>
      <c r="H33" s="38"/>
      <c r="I33" s="38">
        <v>23.14</v>
      </c>
      <c r="J33" s="36">
        <f t="shared" si="4"/>
        <v>42215.88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254</v>
      </c>
      <c r="D34" s="36">
        <f t="shared" si="9"/>
        <v>234</v>
      </c>
      <c r="E34" s="36">
        <f t="shared" si="9"/>
        <v>3741.47</v>
      </c>
      <c r="F34" s="36">
        <f t="shared" si="9"/>
        <v>0</v>
      </c>
      <c r="G34" s="36">
        <f t="shared" si="9"/>
        <v>429018.72700000001</v>
      </c>
      <c r="H34" s="36">
        <f t="shared" si="9"/>
        <v>0</v>
      </c>
      <c r="I34" s="36">
        <f t="shared" si="9"/>
        <v>0</v>
      </c>
      <c r="J34" s="36">
        <f t="shared" si="4"/>
        <v>432760.19699999999</v>
      </c>
      <c r="P34" s="40"/>
    </row>
    <row r="35" spans="1:18" s="11" customFormat="1" x14ac:dyDescent="0.2">
      <c r="B35" s="41" t="s">
        <v>21</v>
      </c>
      <c r="C35" s="12">
        <v>254</v>
      </c>
      <c r="D35" s="12">
        <v>234</v>
      </c>
      <c r="E35" s="12">
        <v>3741.47</v>
      </c>
      <c r="F35" s="38"/>
      <c r="G35" s="39">
        <v>429018.72700000001</v>
      </c>
      <c r="H35" s="38"/>
      <c r="I35" s="38"/>
      <c r="J35" s="36">
        <f t="shared" si="4"/>
        <v>432760.19699999999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3008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3008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3008</v>
      </c>
      <c r="G37" s="39">
        <v>0</v>
      </c>
      <c r="H37" s="38"/>
      <c r="I37" s="38"/>
      <c r="J37" s="36">
        <f t="shared" si="4"/>
        <v>3008</v>
      </c>
      <c r="P37" s="40"/>
    </row>
    <row r="38" spans="1:18" ht="13" x14ac:dyDescent="0.3">
      <c r="B38" s="66" t="s">
        <v>24</v>
      </c>
      <c r="C38" s="67">
        <f>C39+C41+C44</f>
        <v>340</v>
      </c>
      <c r="D38" s="67">
        <f>D39+D41+D44</f>
        <v>170</v>
      </c>
      <c r="E38" s="67">
        <f>E39+E41+E44</f>
        <v>4017</v>
      </c>
      <c r="F38" s="67">
        <f>F39+F41+F44</f>
        <v>1249.6599999999999</v>
      </c>
      <c r="G38" s="67">
        <f t="shared" ref="G38:I38" si="11">G39+G41+G44</f>
        <v>0</v>
      </c>
      <c r="H38" s="67">
        <f t="shared" si="11"/>
        <v>9383.6200000000008</v>
      </c>
      <c r="I38" s="67">
        <f t="shared" si="11"/>
        <v>0</v>
      </c>
      <c r="J38" s="67">
        <f>SUM(E38:I38)</f>
        <v>14650.28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425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425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425</v>
      </c>
      <c r="G40" s="39">
        <v>0</v>
      </c>
      <c r="H40" s="38"/>
      <c r="I40" s="38"/>
      <c r="J40" s="36">
        <f t="shared" si="4"/>
        <v>425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340</v>
      </c>
      <c r="D44" s="36">
        <f t="shared" si="14"/>
        <v>170</v>
      </c>
      <c r="E44" s="36">
        <f>E45</f>
        <v>4017</v>
      </c>
      <c r="F44" s="36">
        <f>F45</f>
        <v>824.66</v>
      </c>
      <c r="G44" s="36">
        <f>G45</f>
        <v>0</v>
      </c>
      <c r="H44" s="36">
        <f>H45</f>
        <v>9383.6200000000008</v>
      </c>
      <c r="I44" s="36">
        <f>I45</f>
        <v>0</v>
      </c>
      <c r="J44" s="36">
        <f>SUM(E44:I44)</f>
        <v>14225.28</v>
      </c>
      <c r="P44" s="40"/>
    </row>
    <row r="45" spans="1:18" s="11" customFormat="1" ht="12" thickBot="1" x14ac:dyDescent="0.25">
      <c r="B45" s="45" t="s">
        <v>41</v>
      </c>
      <c r="C45" s="12">
        <v>340</v>
      </c>
      <c r="D45" s="12">
        <v>170</v>
      </c>
      <c r="E45" s="12">
        <v>4017</v>
      </c>
      <c r="F45" s="46">
        <v>824.66</v>
      </c>
      <c r="G45" s="47">
        <v>0</v>
      </c>
      <c r="H45" s="39">
        <v>9383.6200000000008</v>
      </c>
      <c r="I45" s="46"/>
      <c r="J45" s="48">
        <f>SUM(E45:I45)</f>
        <v>14225.28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 J45:J47" formulaRange="1"/>
    <ignoredError sqref="J48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FEFB-3A53-41D0-9C0E-0668A3A8E867}">
  <dimension ref="A10:R71"/>
  <sheetViews>
    <sheetView showGridLines="0" topLeftCell="A13" zoomScale="70" zoomScaleNormal="70" zoomScaleSheetLayoutView="100" workbookViewId="0">
      <selection activeCell="E30" sqref="E30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67553</v>
      </c>
      <c r="D19" s="25">
        <f t="shared" si="0"/>
        <v>39585</v>
      </c>
      <c r="E19" s="25">
        <f t="shared" si="0"/>
        <v>741879.19050000003</v>
      </c>
      <c r="F19" s="25">
        <f t="shared" si="0"/>
        <v>113.64</v>
      </c>
      <c r="G19" s="25">
        <f t="shared" si="0"/>
        <v>0</v>
      </c>
      <c r="H19" s="25">
        <f t="shared" si="0"/>
        <v>0</v>
      </c>
      <c r="I19" s="25">
        <f t="shared" si="0"/>
        <v>351.47</v>
      </c>
      <c r="J19" s="25">
        <f>SUM(E19:I19)</f>
        <v>742344.30050000001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67553</v>
      </c>
      <c r="D22" s="34">
        <f t="shared" si="1"/>
        <v>39585</v>
      </c>
      <c r="E22" s="34">
        <f t="shared" si="1"/>
        <v>741879.19050000003</v>
      </c>
      <c r="F22" s="34">
        <f t="shared" si="1"/>
        <v>113.64</v>
      </c>
      <c r="G22" s="34">
        <f t="shared" si="1"/>
        <v>0</v>
      </c>
      <c r="H22" s="34">
        <f t="shared" si="1"/>
        <v>0</v>
      </c>
      <c r="I22" s="34">
        <f t="shared" si="1"/>
        <v>351.47</v>
      </c>
      <c r="J22" s="35">
        <f t="shared" si="1"/>
        <v>742344.30050000001</v>
      </c>
      <c r="M22" s="19"/>
    </row>
    <row r="23" spans="2:16" ht="13" x14ac:dyDescent="0.3">
      <c r="B23" s="66" t="s">
        <v>9</v>
      </c>
      <c r="C23" s="67">
        <f>C24+C28+C34+C36+C32+C26</f>
        <v>67553</v>
      </c>
      <c r="D23" s="67">
        <f t="shared" ref="D23:F23" si="2">D24+D28+D34+D36+D32+D26</f>
        <v>39585</v>
      </c>
      <c r="E23" s="67">
        <f t="shared" si="2"/>
        <v>741879.19050000003</v>
      </c>
      <c r="F23" s="67">
        <f t="shared" si="2"/>
        <v>113.64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351.47</v>
      </c>
      <c r="J23" s="68">
        <f t="shared" ref="J23:J43" si="4">SUM(E23:I23)</f>
        <v>742344.30050000001</v>
      </c>
      <c r="M23" s="19"/>
    </row>
    <row r="24" spans="2:16" ht="13" x14ac:dyDescent="0.25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113.64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113.64</v>
      </c>
      <c r="M24" s="19"/>
    </row>
    <row r="25" spans="2:16" s="11" customFormat="1" x14ac:dyDescent="0.2">
      <c r="B25" s="37" t="s">
        <v>11</v>
      </c>
      <c r="C25" s="12"/>
      <c r="D25" s="12"/>
      <c r="E25" s="12"/>
      <c r="F25" s="38">
        <v>113.64</v>
      </c>
      <c r="G25" s="39"/>
      <c r="H25" s="38"/>
      <c r="I25" s="38"/>
      <c r="J25" s="36">
        <f t="shared" si="4"/>
        <v>113.64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67553</v>
      </c>
      <c r="D28" s="42">
        <f t="shared" si="7"/>
        <v>39585</v>
      </c>
      <c r="E28" s="42">
        <f t="shared" si="7"/>
        <v>741879.19050000003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351.47</v>
      </c>
      <c r="J28" s="36">
        <f t="shared" si="4"/>
        <v>742230.6605</v>
      </c>
    </row>
    <row r="29" spans="2:16" s="11" customFormat="1" x14ac:dyDescent="0.2">
      <c r="B29" s="43" t="s">
        <v>15</v>
      </c>
      <c r="C29" s="12">
        <v>30955</v>
      </c>
      <c r="D29" s="12">
        <v>17220</v>
      </c>
      <c r="E29" s="12">
        <v>274637.38</v>
      </c>
      <c r="F29" s="38"/>
      <c r="G29" s="39"/>
      <c r="H29" s="38"/>
      <c r="I29" s="38">
        <v>351.47</v>
      </c>
      <c r="J29" s="36">
        <f t="shared" si="4"/>
        <v>274988.84999999998</v>
      </c>
      <c r="P29" s="40"/>
    </row>
    <row r="30" spans="2:16" s="11" customFormat="1" x14ac:dyDescent="0.2">
      <c r="B30" s="43" t="s">
        <v>16</v>
      </c>
      <c r="C30" s="12">
        <v>36598</v>
      </c>
      <c r="D30" s="12">
        <v>22365</v>
      </c>
      <c r="E30" s="12">
        <v>467241.81050000002</v>
      </c>
      <c r="F30" s="38"/>
      <c r="G30" s="38"/>
      <c r="H30" s="38"/>
      <c r="I30" s="38"/>
      <c r="J30" s="36">
        <f t="shared" si="4"/>
        <v>467241.81050000002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9:J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724A-D863-46C4-9FCE-652E317A75E1}">
  <dimension ref="A10:R71"/>
  <sheetViews>
    <sheetView showGridLines="0" topLeftCell="A7" zoomScale="70" zoomScaleNormal="70" zoomScaleSheetLayoutView="100" workbookViewId="0">
      <selection activeCell="L26" sqref="L26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8401</v>
      </c>
      <c r="D19" s="25">
        <f t="shared" si="0"/>
        <v>4393</v>
      </c>
      <c r="E19" s="25">
        <f t="shared" si="0"/>
        <v>29940.197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36.06</v>
      </c>
      <c r="J19" s="25">
        <f>SUM(E19:I19)</f>
        <v>29976.257000000001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8401</v>
      </c>
      <c r="D22" s="34">
        <f t="shared" si="1"/>
        <v>4393</v>
      </c>
      <c r="E22" s="34">
        <f t="shared" si="1"/>
        <v>29940.197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36.06</v>
      </c>
      <c r="J22" s="35">
        <f t="shared" si="1"/>
        <v>29976.257000000001</v>
      </c>
      <c r="M22" s="19"/>
    </row>
    <row r="23" spans="2:16" ht="13" x14ac:dyDescent="0.3">
      <c r="B23" s="66" t="s">
        <v>9</v>
      </c>
      <c r="C23" s="67">
        <f>C24+C28+C34+C36+C32+C26</f>
        <v>8401</v>
      </c>
      <c r="D23" s="67">
        <f t="shared" ref="D23:F23" si="2">D24+D28+D34+D36+D32+D26</f>
        <v>4393</v>
      </c>
      <c r="E23" s="67">
        <f t="shared" si="2"/>
        <v>29940.197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36.06</v>
      </c>
      <c r="J23" s="68">
        <f t="shared" ref="J23:J43" si="4">SUM(E23:I23)</f>
        <v>29976.257000000001</v>
      </c>
      <c r="M23" s="19"/>
    </row>
    <row r="24" spans="2:16" ht="12.5" customHeight="1" x14ac:dyDescent="0.25">
      <c r="B24" s="10" t="s">
        <v>10</v>
      </c>
      <c r="C24" s="36">
        <f t="shared" ref="C24:I24" si="5">C25</f>
        <v>673</v>
      </c>
      <c r="D24" s="36">
        <f t="shared" si="5"/>
        <v>347</v>
      </c>
      <c r="E24" s="36">
        <f t="shared" si="5"/>
        <v>340.98399999999998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340.98399999999998</v>
      </c>
      <c r="M24" s="19"/>
    </row>
    <row r="25" spans="2:16" s="11" customFormat="1" x14ac:dyDescent="0.2">
      <c r="B25" s="37" t="s">
        <v>11</v>
      </c>
      <c r="C25" s="12">
        <v>673</v>
      </c>
      <c r="D25" s="12">
        <v>347</v>
      </c>
      <c r="E25" s="12">
        <v>340.98399999999998</v>
      </c>
      <c r="F25" s="38"/>
      <c r="G25" s="39"/>
      <c r="H25" s="38"/>
      <c r="I25" s="38"/>
      <c r="J25" s="36">
        <f t="shared" si="4"/>
        <v>340.98399999999998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7712</v>
      </c>
      <c r="D28" s="42">
        <f t="shared" si="7"/>
        <v>4038</v>
      </c>
      <c r="E28" s="42">
        <f t="shared" si="7"/>
        <v>29599.213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29599.213</v>
      </c>
    </row>
    <row r="29" spans="2:16" s="11" customFormat="1" x14ac:dyDescent="0.2">
      <c r="B29" s="43" t="s">
        <v>15</v>
      </c>
      <c r="C29" s="12">
        <v>3472</v>
      </c>
      <c r="D29" s="12">
        <v>1794</v>
      </c>
      <c r="E29" s="12">
        <v>16505.138000000003</v>
      </c>
      <c r="F29" s="38"/>
      <c r="G29" s="39"/>
      <c r="H29" s="38"/>
      <c r="I29" s="38"/>
      <c r="J29" s="36">
        <f t="shared" si="4"/>
        <v>16505.138000000003</v>
      </c>
      <c r="P29" s="40"/>
    </row>
    <row r="30" spans="2:16" s="11" customFormat="1" x14ac:dyDescent="0.2">
      <c r="B30" s="43" t="s">
        <v>16</v>
      </c>
      <c r="C30" s="12">
        <v>4240</v>
      </c>
      <c r="D30" s="12">
        <v>2244</v>
      </c>
      <c r="E30" s="12">
        <v>13094.074999999997</v>
      </c>
      <c r="F30" s="38"/>
      <c r="G30" s="38"/>
      <c r="H30" s="38"/>
      <c r="I30" s="38"/>
      <c r="J30" s="36">
        <f t="shared" si="4"/>
        <v>13094.074999999997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36.06</v>
      </c>
      <c r="J32" s="36">
        <f t="shared" si="4"/>
        <v>36.06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>
        <v>36.06</v>
      </c>
      <c r="J33" s="36">
        <f t="shared" si="4"/>
        <v>36.06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16</v>
      </c>
      <c r="D34" s="36">
        <f t="shared" si="9"/>
        <v>8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16</v>
      </c>
      <c r="D35" s="12">
        <v>8</v>
      </c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2023-12-07T16:59:07Z</dcterms:modified>
</cp:coreProperties>
</file>