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DE415876-91A7-4E2F-9A86-69DA11341EFD}" xr6:coauthVersionLast="47" xr6:coauthVersionMax="47" xr10:uidLastSave="{00000000-0000-0000-0000-000000000000}"/>
  <bookViews>
    <workbookView xWindow="-110" yWindow="-110" windowWidth="19420" windowHeight="10420" tabRatio="945" xr2:uid="{00000000-000D-0000-FFFF-FFFF00000000}"/>
  </bookViews>
  <sheets>
    <sheet name="TP Uso Público - Tipo de carga" sheetId="3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>#REF!</definedName>
    <definedName name="_lima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8" l="1"/>
  <c r="I52" i="8"/>
  <c r="H52" i="8"/>
  <c r="G52" i="8"/>
  <c r="F52" i="8"/>
  <c r="E52" i="8"/>
  <c r="J52" i="8" s="1"/>
  <c r="D52" i="8"/>
  <c r="D51" i="8" s="1"/>
  <c r="D47" i="8" s="1"/>
  <c r="C52" i="8"/>
  <c r="I51" i="8"/>
  <c r="H51" i="8"/>
  <c r="G51" i="8"/>
  <c r="F51" i="8"/>
  <c r="E51" i="8"/>
  <c r="J51" i="8" s="1"/>
  <c r="C51" i="8"/>
  <c r="J50" i="8"/>
  <c r="I49" i="8"/>
  <c r="H49" i="8"/>
  <c r="G49" i="8"/>
  <c r="F49" i="8"/>
  <c r="E49" i="8"/>
  <c r="J49" i="8" s="1"/>
  <c r="J48" i="8" s="1"/>
  <c r="D49" i="8"/>
  <c r="C49" i="8"/>
  <c r="I48" i="8"/>
  <c r="H48" i="8"/>
  <c r="G48" i="8"/>
  <c r="F48" i="8"/>
  <c r="D48" i="8"/>
  <c r="C48" i="8"/>
  <c r="I47" i="8"/>
  <c r="H47" i="8"/>
  <c r="G47" i="8"/>
  <c r="F47" i="8"/>
  <c r="C47" i="8"/>
  <c r="J45" i="8"/>
  <c r="I44" i="8"/>
  <c r="H44" i="8"/>
  <c r="G44" i="8"/>
  <c r="F44" i="8"/>
  <c r="F38" i="8" s="1"/>
  <c r="E44" i="8"/>
  <c r="D44" i="8"/>
  <c r="C44" i="8"/>
  <c r="J43" i="8"/>
  <c r="J42" i="8"/>
  <c r="I41" i="8"/>
  <c r="H41" i="8"/>
  <c r="H38" i="8" s="1"/>
  <c r="G41" i="8"/>
  <c r="F41" i="8"/>
  <c r="E41" i="8"/>
  <c r="J41" i="8" s="1"/>
  <c r="D41" i="8"/>
  <c r="C41" i="8"/>
  <c r="J40" i="8"/>
  <c r="I39" i="8"/>
  <c r="H39" i="8"/>
  <c r="G39" i="8"/>
  <c r="F39" i="8"/>
  <c r="E39" i="8"/>
  <c r="J39" i="8" s="1"/>
  <c r="D39" i="8"/>
  <c r="C39" i="8"/>
  <c r="I38" i="8"/>
  <c r="G38" i="8"/>
  <c r="E38" i="8"/>
  <c r="D38" i="8"/>
  <c r="C38" i="8"/>
  <c r="J37" i="8"/>
  <c r="J36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J34" i="8" s="1"/>
  <c r="D34" i="8"/>
  <c r="C34" i="8"/>
  <c r="J33" i="8"/>
  <c r="I32" i="8"/>
  <c r="H32" i="8"/>
  <c r="G32" i="8"/>
  <c r="F32" i="8"/>
  <c r="E32" i="8"/>
  <c r="J32" i="8" s="1"/>
  <c r="D32" i="8"/>
  <c r="C32" i="8"/>
  <c r="J31" i="8"/>
  <c r="J30" i="8"/>
  <c r="J29" i="8"/>
  <c r="I28" i="8"/>
  <c r="H28" i="8"/>
  <c r="G28" i="8"/>
  <c r="G23" i="8" s="1"/>
  <c r="G22" i="8" s="1"/>
  <c r="G19" i="8" s="1"/>
  <c r="F28" i="8"/>
  <c r="F23" i="8" s="1"/>
  <c r="E28" i="8"/>
  <c r="J28" i="8" s="1"/>
  <c r="D28" i="8"/>
  <c r="C28" i="8"/>
  <c r="J27" i="8"/>
  <c r="I26" i="8"/>
  <c r="H26" i="8"/>
  <c r="H23" i="8" s="1"/>
  <c r="H22" i="8" s="1"/>
  <c r="H19" i="8" s="1"/>
  <c r="G26" i="8"/>
  <c r="F26" i="8"/>
  <c r="E26" i="8"/>
  <c r="J26" i="8" s="1"/>
  <c r="D26" i="8"/>
  <c r="C26" i="8"/>
  <c r="J25" i="8"/>
  <c r="I24" i="8"/>
  <c r="H24" i="8"/>
  <c r="G24" i="8"/>
  <c r="F24" i="8"/>
  <c r="E24" i="8"/>
  <c r="J24" i="8" s="1"/>
  <c r="D24" i="8"/>
  <c r="C24" i="8"/>
  <c r="I23" i="8"/>
  <c r="I22" i="8" s="1"/>
  <c r="I19" i="8" s="1"/>
  <c r="J53" i="7"/>
  <c r="I52" i="7"/>
  <c r="H52" i="7"/>
  <c r="G52" i="7"/>
  <c r="F52" i="7"/>
  <c r="E52" i="7"/>
  <c r="J52" i="7" s="1"/>
  <c r="D52" i="7"/>
  <c r="D51" i="7" s="1"/>
  <c r="D47" i="7" s="1"/>
  <c r="C52" i="7"/>
  <c r="I51" i="7"/>
  <c r="H51" i="7"/>
  <c r="G51" i="7"/>
  <c r="F51" i="7"/>
  <c r="C51" i="7"/>
  <c r="J50" i="7"/>
  <c r="I49" i="7"/>
  <c r="H49" i="7"/>
  <c r="G49" i="7"/>
  <c r="F49" i="7"/>
  <c r="F48" i="7" s="1"/>
  <c r="F47" i="7" s="1"/>
  <c r="E49" i="7"/>
  <c r="J49" i="7" s="1"/>
  <c r="J48" i="7" s="1"/>
  <c r="D49" i="7"/>
  <c r="C49" i="7"/>
  <c r="I48" i="7"/>
  <c r="H48" i="7"/>
  <c r="G48" i="7"/>
  <c r="D48" i="7"/>
  <c r="C48" i="7"/>
  <c r="I47" i="7"/>
  <c r="H47" i="7"/>
  <c r="G47" i="7"/>
  <c r="C47" i="7"/>
  <c r="J45" i="7"/>
  <c r="I44" i="7"/>
  <c r="H44" i="7"/>
  <c r="G44" i="7"/>
  <c r="G38" i="7" s="1"/>
  <c r="F44" i="7"/>
  <c r="F38" i="7" s="1"/>
  <c r="E44" i="7"/>
  <c r="J44" i="7" s="1"/>
  <c r="D44" i="7"/>
  <c r="C44" i="7"/>
  <c r="J43" i="7"/>
  <c r="J42" i="7"/>
  <c r="I41" i="7"/>
  <c r="H41" i="7"/>
  <c r="H38" i="7" s="1"/>
  <c r="G41" i="7"/>
  <c r="F41" i="7"/>
  <c r="E41" i="7"/>
  <c r="J41" i="7" s="1"/>
  <c r="D41" i="7"/>
  <c r="C41" i="7"/>
  <c r="J40" i="7"/>
  <c r="I39" i="7"/>
  <c r="J39" i="7" s="1"/>
  <c r="H39" i="7"/>
  <c r="G39" i="7"/>
  <c r="F39" i="7"/>
  <c r="E39" i="7"/>
  <c r="D39" i="7"/>
  <c r="C39" i="7"/>
  <c r="I38" i="7"/>
  <c r="E38" i="7"/>
  <c r="D38" i="7"/>
  <c r="C38" i="7"/>
  <c r="J37" i="7"/>
  <c r="J36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J34" i="7" s="1"/>
  <c r="D34" i="7"/>
  <c r="C34" i="7"/>
  <c r="J33" i="7"/>
  <c r="I32" i="7"/>
  <c r="H32" i="7"/>
  <c r="G32" i="7"/>
  <c r="F32" i="7"/>
  <c r="E32" i="7"/>
  <c r="J32" i="7" s="1"/>
  <c r="D32" i="7"/>
  <c r="C32" i="7"/>
  <c r="J31" i="7"/>
  <c r="J30" i="7"/>
  <c r="J29" i="7"/>
  <c r="I28" i="7"/>
  <c r="H28" i="7"/>
  <c r="H23" i="7" s="1"/>
  <c r="H22" i="7" s="1"/>
  <c r="H19" i="7" s="1"/>
  <c r="G28" i="7"/>
  <c r="G23" i="7" s="1"/>
  <c r="G22" i="7" s="1"/>
  <c r="G19" i="7" s="1"/>
  <c r="F28" i="7"/>
  <c r="E28" i="7"/>
  <c r="D28" i="7"/>
  <c r="C28" i="7"/>
  <c r="J27" i="7"/>
  <c r="I26" i="7"/>
  <c r="H26" i="7"/>
  <c r="G26" i="7"/>
  <c r="F26" i="7"/>
  <c r="E26" i="7"/>
  <c r="J26" i="7" s="1"/>
  <c r="D26" i="7"/>
  <c r="C26" i="7"/>
  <c r="J25" i="7"/>
  <c r="I24" i="7"/>
  <c r="J24" i="7" s="1"/>
  <c r="H24" i="7"/>
  <c r="G24" i="7"/>
  <c r="F24" i="7"/>
  <c r="E24" i="7"/>
  <c r="D24" i="7"/>
  <c r="C24" i="7"/>
  <c r="I23" i="7"/>
  <c r="F23" i="7"/>
  <c r="I22" i="7"/>
  <c r="I19" i="7" s="1"/>
  <c r="J53" i="6"/>
  <c r="I52" i="6"/>
  <c r="H52" i="6"/>
  <c r="G52" i="6"/>
  <c r="F52" i="6"/>
  <c r="E52" i="6"/>
  <c r="J52" i="6" s="1"/>
  <c r="D52" i="6"/>
  <c r="D51" i="6" s="1"/>
  <c r="D47" i="6" s="1"/>
  <c r="C52" i="6"/>
  <c r="I51" i="6"/>
  <c r="H51" i="6"/>
  <c r="G51" i="6"/>
  <c r="F51" i="6"/>
  <c r="E51" i="6"/>
  <c r="J51" i="6" s="1"/>
  <c r="C51" i="6"/>
  <c r="J50" i="6"/>
  <c r="I49" i="6"/>
  <c r="H49" i="6"/>
  <c r="G49" i="6"/>
  <c r="F49" i="6"/>
  <c r="E49" i="6"/>
  <c r="J49" i="6" s="1"/>
  <c r="J48" i="6" s="1"/>
  <c r="D49" i="6"/>
  <c r="C49" i="6"/>
  <c r="I48" i="6"/>
  <c r="H48" i="6"/>
  <c r="G48" i="6"/>
  <c r="F48" i="6"/>
  <c r="D48" i="6"/>
  <c r="C48" i="6"/>
  <c r="I47" i="6"/>
  <c r="H47" i="6"/>
  <c r="G47" i="6"/>
  <c r="F47" i="6"/>
  <c r="C47" i="6"/>
  <c r="J45" i="6"/>
  <c r="I44" i="6"/>
  <c r="H44" i="6"/>
  <c r="G44" i="6"/>
  <c r="F44" i="6"/>
  <c r="F38" i="6" s="1"/>
  <c r="E44" i="6"/>
  <c r="J44" i="6" s="1"/>
  <c r="D44" i="6"/>
  <c r="D38" i="6" s="1"/>
  <c r="C44" i="6"/>
  <c r="C38" i="6" s="1"/>
  <c r="J43" i="6"/>
  <c r="J42" i="6"/>
  <c r="I41" i="6"/>
  <c r="H41" i="6"/>
  <c r="H38" i="6" s="1"/>
  <c r="G41" i="6"/>
  <c r="F41" i="6"/>
  <c r="E41" i="6"/>
  <c r="D41" i="6"/>
  <c r="C41" i="6"/>
  <c r="J40" i="6"/>
  <c r="I39" i="6"/>
  <c r="J39" i="6" s="1"/>
  <c r="H39" i="6"/>
  <c r="G39" i="6"/>
  <c r="F39" i="6"/>
  <c r="E39" i="6"/>
  <c r="D39" i="6"/>
  <c r="C39" i="6"/>
  <c r="I38" i="6"/>
  <c r="G38" i="6"/>
  <c r="J37" i="6"/>
  <c r="J36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J34" i="6" s="1"/>
  <c r="D34" i="6"/>
  <c r="C34" i="6"/>
  <c r="J33" i="6"/>
  <c r="I32" i="6"/>
  <c r="H32" i="6"/>
  <c r="G32" i="6"/>
  <c r="F32" i="6"/>
  <c r="E32" i="6"/>
  <c r="J32" i="6" s="1"/>
  <c r="D32" i="6"/>
  <c r="C32" i="6"/>
  <c r="J31" i="6"/>
  <c r="J30" i="6"/>
  <c r="J29" i="6"/>
  <c r="I28" i="6"/>
  <c r="H28" i="6"/>
  <c r="G28" i="6"/>
  <c r="F28" i="6"/>
  <c r="E28" i="6"/>
  <c r="J28" i="6" s="1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3" i="5"/>
  <c r="I52" i="5"/>
  <c r="I51" i="5" s="1"/>
  <c r="H52" i="5"/>
  <c r="G52" i="5"/>
  <c r="F52" i="5"/>
  <c r="E52" i="5"/>
  <c r="D52" i="5"/>
  <c r="D51" i="5" s="1"/>
  <c r="C52" i="5"/>
  <c r="C51" i="5" s="1"/>
  <c r="H51" i="5"/>
  <c r="G51" i="5"/>
  <c r="F51" i="5"/>
  <c r="J50" i="5"/>
  <c r="I49" i="5"/>
  <c r="I48" i="5" s="1"/>
  <c r="H49" i="5"/>
  <c r="G49" i="5"/>
  <c r="G48" i="5" s="1"/>
  <c r="F49" i="5"/>
  <c r="F48" i="5" s="1"/>
  <c r="F47" i="5" s="1"/>
  <c r="E49" i="5"/>
  <c r="D49" i="5"/>
  <c r="D48" i="5" s="1"/>
  <c r="C49" i="5"/>
  <c r="C48" i="5" s="1"/>
  <c r="H48" i="5"/>
  <c r="H47" i="5"/>
  <c r="J45" i="5"/>
  <c r="I44" i="5"/>
  <c r="H44" i="5"/>
  <c r="G44" i="5"/>
  <c r="F44" i="5"/>
  <c r="E44" i="5"/>
  <c r="E38" i="5" s="1"/>
  <c r="D44" i="5"/>
  <c r="C44" i="5"/>
  <c r="J43" i="5"/>
  <c r="J42" i="5"/>
  <c r="I41" i="5"/>
  <c r="H41" i="5"/>
  <c r="G41" i="5"/>
  <c r="G38" i="5" s="1"/>
  <c r="F41" i="5"/>
  <c r="E41" i="5"/>
  <c r="D41" i="5"/>
  <c r="C41" i="5"/>
  <c r="J40" i="5"/>
  <c r="I39" i="5"/>
  <c r="I38" i="5" s="1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J26" i="5" s="1"/>
  <c r="D26" i="5"/>
  <c r="C26" i="5"/>
  <c r="J25" i="5"/>
  <c r="I24" i="5"/>
  <c r="H24" i="5"/>
  <c r="G24" i="5"/>
  <c r="F24" i="5"/>
  <c r="E24" i="5"/>
  <c r="D24" i="5"/>
  <c r="C24" i="5"/>
  <c r="C23" i="8" l="1"/>
  <c r="C22" i="8" s="1"/>
  <c r="C19" i="8" s="1"/>
  <c r="D23" i="8"/>
  <c r="D22" i="8" s="1"/>
  <c r="D19" i="8" s="1"/>
  <c r="F22" i="8"/>
  <c r="F19" i="8" s="1"/>
  <c r="E23" i="8"/>
  <c r="E22" i="8" s="1"/>
  <c r="C23" i="7"/>
  <c r="C22" i="7" s="1"/>
  <c r="C19" i="7" s="1"/>
  <c r="D23" i="7"/>
  <c r="D22" i="7" s="1"/>
  <c r="D19" i="7" s="1"/>
  <c r="J28" i="7"/>
  <c r="C23" i="6"/>
  <c r="C22" i="6" s="1"/>
  <c r="C19" i="6" s="1"/>
  <c r="D23" i="6"/>
  <c r="D22" i="6" s="1"/>
  <c r="D19" i="6" s="1"/>
  <c r="E38" i="6"/>
  <c r="G23" i="6"/>
  <c r="G22" i="6" s="1"/>
  <c r="G19" i="6" s="1"/>
  <c r="F23" i="6"/>
  <c r="H23" i="6"/>
  <c r="H22" i="6" s="1"/>
  <c r="H19" i="6" s="1"/>
  <c r="E23" i="6"/>
  <c r="E22" i="6" s="1"/>
  <c r="I23" i="6"/>
  <c r="I22" i="6" s="1"/>
  <c r="I19" i="6" s="1"/>
  <c r="C38" i="5"/>
  <c r="D38" i="5"/>
  <c r="E23" i="5"/>
  <c r="F23" i="5"/>
  <c r="J38" i="8"/>
  <c r="E48" i="8"/>
  <c r="E47" i="8" s="1"/>
  <c r="J44" i="8"/>
  <c r="F22" i="7"/>
  <c r="F19" i="7" s="1"/>
  <c r="J38" i="7"/>
  <c r="E48" i="7"/>
  <c r="E51" i="7"/>
  <c r="J51" i="7" s="1"/>
  <c r="E23" i="7"/>
  <c r="F22" i="6"/>
  <c r="F19" i="6" s="1"/>
  <c r="J38" i="6"/>
  <c r="J24" i="6"/>
  <c r="J26" i="6"/>
  <c r="J41" i="6"/>
  <c r="E48" i="6"/>
  <c r="E47" i="6" s="1"/>
  <c r="C47" i="5"/>
  <c r="J52" i="5"/>
  <c r="E51" i="5"/>
  <c r="J51" i="5" s="1"/>
  <c r="I47" i="5"/>
  <c r="D47" i="5"/>
  <c r="J49" i="5"/>
  <c r="J48" i="5" s="1"/>
  <c r="G47" i="5"/>
  <c r="J44" i="5"/>
  <c r="J41" i="5"/>
  <c r="E22" i="5"/>
  <c r="F38" i="5"/>
  <c r="F22" i="5" s="1"/>
  <c r="F19" i="5" s="1"/>
  <c r="H38" i="5"/>
  <c r="J36" i="5"/>
  <c r="J34" i="5"/>
  <c r="J32" i="5"/>
  <c r="I23" i="5"/>
  <c r="I22" i="5" s="1"/>
  <c r="I19" i="5" s="1"/>
  <c r="C23" i="5"/>
  <c r="C22" i="5" s="1"/>
  <c r="C19" i="5" s="1"/>
  <c r="D23" i="5"/>
  <c r="D22" i="5" s="1"/>
  <c r="G23" i="5"/>
  <c r="G22" i="5" s="1"/>
  <c r="H23" i="5"/>
  <c r="H22" i="5" s="1"/>
  <c r="H19" i="5" s="1"/>
  <c r="J24" i="5"/>
  <c r="J39" i="5"/>
  <c r="J28" i="5"/>
  <c r="E48" i="5"/>
  <c r="E47" i="5" s="1"/>
  <c r="J23" i="8" l="1"/>
  <c r="J22" i="8" s="1"/>
  <c r="J23" i="6"/>
  <c r="J22" i="6" s="1"/>
  <c r="J47" i="8"/>
  <c r="E19" i="8"/>
  <c r="J19" i="8" s="1"/>
  <c r="E22" i="7"/>
  <c r="J23" i="7"/>
  <c r="J22" i="7" s="1"/>
  <c r="E47" i="7"/>
  <c r="J47" i="7" s="1"/>
  <c r="J47" i="6"/>
  <c r="E19" i="6"/>
  <c r="J19" i="6" s="1"/>
  <c r="G19" i="5"/>
  <c r="D19" i="5"/>
  <c r="J38" i="5"/>
  <c r="J23" i="5"/>
  <c r="J47" i="5"/>
  <c r="E19" i="5"/>
  <c r="J19" i="5" s="1"/>
  <c r="E19" i="7" l="1"/>
  <c r="J19" i="7" s="1"/>
  <c r="J22" i="5"/>
  <c r="D48" i="3" l="1"/>
  <c r="E48" i="3"/>
  <c r="F48" i="3"/>
  <c r="G48" i="3"/>
  <c r="H48" i="3"/>
  <c r="I48" i="3"/>
  <c r="J48" i="3"/>
  <c r="K48" i="3"/>
  <c r="L48" i="3"/>
  <c r="C48" i="3"/>
  <c r="M45" i="3"/>
  <c r="M43" i="3"/>
  <c r="I52" i="3" l="1"/>
  <c r="I51" i="3" s="1"/>
  <c r="H52" i="3"/>
  <c r="H51" i="3" s="1"/>
  <c r="G52" i="3"/>
  <c r="F52" i="3"/>
  <c r="F51" i="3" s="1"/>
  <c r="E52" i="3"/>
  <c r="E51" i="3" s="1"/>
  <c r="D52" i="3"/>
  <c r="D51" i="3" s="1"/>
  <c r="C52" i="3"/>
  <c r="C51" i="3" s="1"/>
  <c r="G51" i="3"/>
  <c r="I49" i="3"/>
  <c r="H49" i="3"/>
  <c r="G49" i="3"/>
  <c r="F49" i="3"/>
  <c r="E49" i="3"/>
  <c r="D49" i="3"/>
  <c r="D47" i="3" s="1"/>
  <c r="C49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C41" i="3"/>
  <c r="I39" i="3"/>
  <c r="H39" i="3"/>
  <c r="G39" i="3"/>
  <c r="F39" i="3"/>
  <c r="E39" i="3"/>
  <c r="D39" i="3"/>
  <c r="C39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G38" i="3" l="1"/>
  <c r="C47" i="3"/>
  <c r="E47" i="3"/>
  <c r="G47" i="3"/>
  <c r="I47" i="3"/>
  <c r="D38" i="3"/>
  <c r="H47" i="3"/>
  <c r="F47" i="3"/>
  <c r="I38" i="3"/>
  <c r="H38" i="3"/>
  <c r="C38" i="3"/>
  <c r="E38" i="3"/>
  <c r="F38" i="3"/>
  <c r="G23" i="3"/>
  <c r="G22" i="3" s="1"/>
  <c r="C23" i="3"/>
  <c r="D23" i="3"/>
  <c r="H23" i="3"/>
  <c r="I23" i="3"/>
  <c r="E23" i="3"/>
  <c r="F23" i="3"/>
  <c r="D22" i="3" l="1"/>
  <c r="C22" i="3"/>
  <c r="I22" i="3"/>
  <c r="H22" i="3"/>
  <c r="E22" i="3"/>
  <c r="F22" i="3"/>
  <c r="M35" i="3"/>
  <c r="M33" i="3" l="1"/>
  <c r="M29" i="3" l="1"/>
  <c r="M30" i="3"/>
  <c r="L52" i="3" l="1"/>
  <c r="L51" i="3" s="1"/>
  <c r="K52" i="3"/>
  <c r="K51" i="3" s="1"/>
  <c r="L49" i="3"/>
  <c r="K49" i="3"/>
  <c r="L44" i="3"/>
  <c r="K44" i="3"/>
  <c r="M44" i="3" s="1"/>
  <c r="L41" i="3"/>
  <c r="K41" i="3"/>
  <c r="M41" i="3" s="1"/>
  <c r="L39" i="3"/>
  <c r="K39" i="3"/>
  <c r="L36" i="3"/>
  <c r="K36" i="3"/>
  <c r="L34" i="3"/>
  <c r="K34" i="3"/>
  <c r="L32" i="3"/>
  <c r="K32" i="3"/>
  <c r="L28" i="3"/>
  <c r="K28" i="3"/>
  <c r="L26" i="3"/>
  <c r="K26" i="3"/>
  <c r="L24" i="3"/>
  <c r="K24" i="3"/>
  <c r="K47" i="3" l="1"/>
  <c r="L47" i="3"/>
  <c r="K38" i="3"/>
  <c r="M38" i="3" s="1"/>
  <c r="L38" i="3"/>
  <c r="M25" i="3" l="1"/>
  <c r="J53" i="3" l="1"/>
  <c r="J50" i="3"/>
  <c r="J45" i="3"/>
  <c r="J43" i="3"/>
  <c r="N43" i="3" s="1"/>
  <c r="J42" i="3"/>
  <c r="N42" i="3" s="1"/>
  <c r="J40" i="3"/>
  <c r="N40" i="3" s="1"/>
  <c r="J37" i="3"/>
  <c r="N37" i="3" s="1"/>
  <c r="J35" i="3"/>
  <c r="N35" i="3" s="1"/>
  <c r="M34" i="3"/>
  <c r="J33" i="3"/>
  <c r="N33" i="3" s="1"/>
  <c r="M32" i="3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J41" i="3"/>
  <c r="N41" i="3" s="1"/>
  <c r="J36" i="3"/>
  <c r="N36" i="3" s="1"/>
  <c r="J32" i="3"/>
  <c r="N32" i="3" s="1"/>
  <c r="J28" i="3"/>
  <c r="N28" i="3" s="1"/>
  <c r="J24" i="3"/>
  <c r="N24" i="3" s="1"/>
  <c r="J26" i="3"/>
  <c r="N26" i="3" s="1"/>
  <c r="J52" i="3"/>
  <c r="J34" i="3"/>
  <c r="N34" i="3" s="1"/>
  <c r="J51" i="3"/>
  <c r="J39" i="3"/>
  <c r="N39" i="3" s="1"/>
  <c r="J44" i="3"/>
  <c r="I19" i="3" l="1"/>
  <c r="G19" i="3"/>
  <c r="E19" i="3"/>
  <c r="K22" i="3"/>
  <c r="K19" i="3" s="1"/>
  <c r="M23" i="3"/>
  <c r="H19" i="3"/>
  <c r="D19" i="3"/>
  <c r="L22" i="3"/>
  <c r="L19" i="3" s="1"/>
  <c r="J47" i="3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<sst xmlns="http://schemas.openxmlformats.org/spreadsheetml/2006/main" count="268" uniqueCount="52">
  <si>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</si>
  <si>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</si>
  <si>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</si>
  <si>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</si>
  <si>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</si>
  <si>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</si>
  <si>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</si>
  <si>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</si>
  <si>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</si>
  <si>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</si>
  <si>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</si>
  <si>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</si>
  <si>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</si>
  <si>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</si>
  <si>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</si>
  <si>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</si>
  <si>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</si>
  <si>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</si>
  <si>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</si>
  <si>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</si>
  <si>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</si>
  <si>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</si>
  <si>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</si>
  <si>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</si>
  <si>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</si>
  <si>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</si>
  <si>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</si>
  <si>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</si>
  <si>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</si>
  <si>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</si>
  <si>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</si>
  <si>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</si>
  <si>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</si>
  <si>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</si>
  <si>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</si>
  <si>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</si>
  <si>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</si>
  <si>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</si>
  <si>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</si>
  <si>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</si>
  <si>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</si>
  <si>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</si>
  <si>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TEUs
(Set-23)</t>
  </si>
  <si>
    <t>Unidades
(Set-23)</t>
  </si>
  <si>
    <t>TM
(Set-23)</t>
  </si>
  <si>
    <t>Total
TM
(Set-23)</t>
  </si>
  <si>
    <t>TOTAL
TEUS
(Set-22)</t>
  </si>
  <si>
    <t>TOTAL
TM
(Set-22)</t>
  </si>
  <si>
    <t>%
VARIACIÓN TEUS
(Set -2023/2022)</t>
  </si>
  <si>
    <t>%
VARIACIÓN TM 
(Set - 2023/2022)</t>
  </si>
  <si>
    <t>Elaborado por el Área de Estadísticas - DOMA, octubre 2023.</t>
  </si>
  <si>
    <t>Elaborado por el Área de Estadísticas - DOMA,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</si>
</sst>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57</xdr:row>
      <xdr:rowOff>44824</xdr:rowOff>
    </xdr:from>
    <xdr:to>
      <xdr:col>10</xdr:col>
      <xdr:colOff>14941</xdr:colOff>
      <xdr:row>59</xdr:row>
      <xdr:rowOff>44822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0501BBE-8031-4743-981F-C0301CCE10DA}"/>
            </a:ext>
          </a:extLst>
        </xdr:cNvPr>
        <xdr:cNvSpPr>
          <a:spLocks noChangeArrowheads="1"/>
        </xdr:cNvSpPr>
      </xdr:nvSpPr>
      <xdr:spPr bwMode="auto">
        <a:xfrm>
          <a:off x="254000" y="9166412"/>
          <a:ext cx="14082059" cy="298822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F74BEAB-65E5-4C12-867D-90796F561594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107AFD04-DFE8-4406-9B5B-C00E1CDB76F2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D86F4135-BC94-4A6D-9B87-E492C06FA51F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FE4EBF61-47F7-4042-906C-782EDE415A4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8" name="Cuadro de texto 3">
          <a:extLst>
            <a:ext uri="{FF2B5EF4-FFF2-40B4-BE49-F238E27FC236}">
              <a16:creationId xmlns:a16="http://schemas.microsoft.com/office/drawing/2014/main" id="{48D67681-C9FB-4A3D-B1A2-CBBE5B38D81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986119"/>
          <a:ext cx="14044706" cy="95362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57</xdr:row>
      <xdr:rowOff>44824</xdr:rowOff>
    </xdr:from>
    <xdr:to>
      <xdr:col>10</xdr:col>
      <xdr:colOff>14941</xdr:colOff>
      <xdr:row>59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7EB0206-9589-4DC4-A26C-FC52636BB786}"/>
            </a:ext>
          </a:extLst>
        </xdr:cNvPr>
        <xdr:cNvSpPr>
          <a:spLocks noChangeArrowheads="1"/>
        </xdr:cNvSpPr>
      </xdr:nvSpPr>
      <xdr:spPr bwMode="auto">
        <a:xfrm>
          <a:off x="254000" y="9087224"/>
          <a:ext cx="14073841" cy="2920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80E2F39-F63B-438F-A1F4-DFB22CD42485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BDD3BC8-D0FF-4F60-9650-D56AFA3FFABC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6A1F125-15D3-4385-9E81-76FA5567E90D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E59E6EEF-F030-406D-8916-FE6446663AA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A2E696F-F4F3-4366-AA22-C76DC4FD8BDD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965948"/>
          <a:ext cx="14036488" cy="9461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57</xdr:row>
      <xdr:rowOff>44824</xdr:rowOff>
    </xdr:from>
    <xdr:to>
      <xdr:col>10</xdr:col>
      <xdr:colOff>14941</xdr:colOff>
      <xdr:row>59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E88A749-A5BC-4818-AE80-77F9AACF96FC}"/>
            </a:ext>
          </a:extLst>
        </xdr:cNvPr>
        <xdr:cNvSpPr>
          <a:spLocks noChangeArrowheads="1"/>
        </xdr:cNvSpPr>
      </xdr:nvSpPr>
      <xdr:spPr bwMode="auto">
        <a:xfrm>
          <a:off x="254000" y="9087224"/>
          <a:ext cx="14073841" cy="2920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1E31987-8C15-4F9B-9714-1C4C8780C39B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12ADAB68-5003-4FD1-84A6-C3A702B4A2A6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1163645-113A-4423-B7B3-93D1422CE8F1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516995A-A0C9-4180-9B43-4BC72014358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AB343A9-EC1D-458A-96A1-824C2887C1AF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965948"/>
          <a:ext cx="14036488" cy="9461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57</xdr:row>
      <xdr:rowOff>44824</xdr:rowOff>
    </xdr:from>
    <xdr:to>
      <xdr:col>10</xdr:col>
      <xdr:colOff>14941</xdr:colOff>
      <xdr:row>59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1388860-E08A-4521-BE7C-35E32EA8BEB0}"/>
            </a:ext>
          </a:extLst>
        </xdr:cNvPr>
        <xdr:cNvSpPr>
          <a:spLocks noChangeArrowheads="1"/>
        </xdr:cNvSpPr>
      </xdr:nvSpPr>
      <xdr:spPr bwMode="auto">
        <a:xfrm>
          <a:off x="254000" y="9087224"/>
          <a:ext cx="14073841" cy="2920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299CA12-F75A-4DBC-AEA6-4D3D175A8E27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58045BA7-CDAC-454D-A4A1-8D3B1BC42F1A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EDAF5F6-ADB5-4FBB-A171-83B9DE902F1C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1D85E90C-FE16-41EF-82F2-A608CCEF1B1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4F66A54D-966A-49F9-BB60-C2D21CE16F6E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965948"/>
          <a:ext cx="14036488" cy="9461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zoomScale="85" zoomScaleNormal="85" zoomScaleSheetLayoutView="100" workbookViewId="0">
      <selection activeCell="D27" sqref="D27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5" width="20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2:14" ht="12" customHeight="1" x14ac:dyDescent="0.25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2:14" ht="12" customHeight="1" x14ac:dyDescent="0.25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5" t="s">
        <v>0</v>
      </c>
      <c r="C15" s="78" t="s">
        <v>1</v>
      </c>
      <c r="D15" s="79"/>
      <c r="E15" s="80"/>
      <c r="F15" s="72" t="s">
        <v>2</v>
      </c>
      <c r="G15" s="72" t="s">
        <v>3</v>
      </c>
      <c r="H15" s="72" t="s">
        <v>4</v>
      </c>
      <c r="I15" s="72" t="s">
        <v>5</v>
      </c>
      <c r="J15" s="72" t="s">
        <v>45</v>
      </c>
      <c r="K15" s="82" t="s">
        <v>46</v>
      </c>
      <c r="L15" s="82" t="s">
        <v>47</v>
      </c>
      <c r="M15" s="69" t="s">
        <v>48</v>
      </c>
      <c r="N15" s="69" t="s">
        <v>49</v>
      </c>
    </row>
    <row r="16" spans="2:14" ht="18.75" customHeight="1" x14ac:dyDescent="0.25">
      <c r="B16" s="76"/>
      <c r="C16" s="72" t="s">
        <v>42</v>
      </c>
      <c r="D16" s="72" t="s">
        <v>43</v>
      </c>
      <c r="E16" s="72" t="s">
        <v>44</v>
      </c>
      <c r="F16" s="81"/>
      <c r="G16" s="81"/>
      <c r="H16" s="81"/>
      <c r="I16" s="81"/>
      <c r="J16" s="81"/>
      <c r="K16" s="83"/>
      <c r="L16" s="83"/>
      <c r="M16" s="70"/>
      <c r="N16" s="70"/>
    </row>
    <row r="17" spans="2:20" ht="27" customHeight="1" thickBot="1" x14ac:dyDescent="0.3">
      <c r="B17" s="77"/>
      <c r="C17" s="73"/>
      <c r="D17" s="73"/>
      <c r="E17" s="73"/>
      <c r="F17" s="73"/>
      <c r="G17" s="73"/>
      <c r="H17" s="73"/>
      <c r="I17" s="73"/>
      <c r="J17" s="73"/>
      <c r="K17" s="84"/>
      <c r="L17" s="84"/>
      <c r="M17" s="71"/>
      <c r="N17" s="71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251394</v>
      </c>
      <c r="D19" s="25">
        <f t="shared" si="0"/>
        <v>149048</v>
      </c>
      <c r="E19" s="25">
        <f t="shared" si="0"/>
        <v>2361340.9007899999</v>
      </c>
      <c r="F19" s="25">
        <f t="shared" si="0"/>
        <v>267626.89299999992</v>
      </c>
      <c r="G19" s="25">
        <f t="shared" si="0"/>
        <v>1499161.469</v>
      </c>
      <c r="H19" s="25">
        <f t="shared" si="0"/>
        <v>222969.70500000002</v>
      </c>
      <c r="I19" s="25">
        <f t="shared" si="0"/>
        <v>35211.775000000001</v>
      </c>
      <c r="J19" s="25">
        <f>SUM(E19:I19)</f>
        <v>4386310.7427899996</v>
      </c>
      <c r="K19" s="59">
        <f>+K22+K47</f>
        <v>247518</v>
      </c>
      <c r="L19" s="59">
        <f>+L22+L47</f>
        <v>4545951.0214</v>
      </c>
      <c r="M19" s="57">
        <f>(C19/K19)-1</f>
        <v>1.5659467190265008E-2</v>
      </c>
      <c r="N19" s="58">
        <f>(J19/L19)-1</f>
        <v>-3.5117025647327882E-2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251394</v>
      </c>
      <c r="D22" s="34">
        <f t="shared" si="1"/>
        <v>149048</v>
      </c>
      <c r="E22" s="34">
        <f t="shared" si="1"/>
        <v>2361340.9007899999</v>
      </c>
      <c r="F22" s="34">
        <f t="shared" si="1"/>
        <v>264949.50299999991</v>
      </c>
      <c r="G22" s="34">
        <f t="shared" si="1"/>
        <v>1499161.469</v>
      </c>
      <c r="H22" s="34">
        <f t="shared" si="1"/>
        <v>222969.70500000002</v>
      </c>
      <c r="I22" s="34">
        <f t="shared" si="1"/>
        <v>35211.775000000001</v>
      </c>
      <c r="J22" s="35">
        <f t="shared" ref="J22:L22" si="2">+J23+J38</f>
        <v>4383633.3527899999</v>
      </c>
      <c r="K22" s="60">
        <f t="shared" si="2"/>
        <v>247518</v>
      </c>
      <c r="L22" s="60">
        <f t="shared" si="2"/>
        <v>4545951.0214</v>
      </c>
      <c r="M22" s="55">
        <f>(C22/K22)-1</f>
        <v>1.5659467190265008E-2</v>
      </c>
      <c r="N22" s="55">
        <f>(J22/L22)-1</f>
        <v>-3.570598711818318E-2</v>
      </c>
      <c r="Q22" s="19"/>
    </row>
    <row r="23" spans="2:20" ht="13.5" thickBot="1" x14ac:dyDescent="0.35">
      <c r="B23" s="66" t="s">
        <v>9</v>
      </c>
      <c r="C23" s="67">
        <f>C24+C28+C34+C36+C32+C26</f>
        <v>250460</v>
      </c>
      <c r="D23" s="67">
        <f t="shared" ref="D23:F23" si="3">D24+D28+D34+D36+D32+D26</f>
        <v>148581</v>
      </c>
      <c r="E23" s="67">
        <f t="shared" si="3"/>
        <v>2353714.54079</v>
      </c>
      <c r="F23" s="67">
        <f t="shared" si="3"/>
        <v>247808.18299999993</v>
      </c>
      <c r="G23" s="67">
        <f>G24+G28+G34+G36+G32+G26</f>
        <v>1499161.469</v>
      </c>
      <c r="H23" s="67">
        <f t="shared" ref="H23:I23" si="4">H24+H28+H34+H36+H32+H26</f>
        <v>210829.595</v>
      </c>
      <c r="I23" s="67">
        <f t="shared" si="4"/>
        <v>35066.775000000001</v>
      </c>
      <c r="J23" s="68">
        <f t="shared" ref="J23:J43" si="5">SUM(E23:I23)</f>
        <v>4346580.5627899999</v>
      </c>
      <c r="K23" s="61">
        <f>K24+K28+K32+K34+K36+K26</f>
        <v>246654</v>
      </c>
      <c r="L23" s="61">
        <f>L24+L28+L32+L34+L36+L26</f>
        <v>4520135.8914000001</v>
      </c>
      <c r="M23" s="55">
        <f t="shared" ref="M23:M45" si="6">(C23/K23)-1</f>
        <v>1.5430522107892086E-2</v>
      </c>
      <c r="N23" s="55">
        <f t="shared" ref="N23:N43" si="7">(J23/L23)-1</f>
        <v>-3.839604223851012E-2</v>
      </c>
      <c r="Q23" s="19"/>
    </row>
    <row r="24" spans="2:20" ht="13.5" thickBot="1" x14ac:dyDescent="0.3">
      <c r="B24" s="10" t="s">
        <v>10</v>
      </c>
      <c r="C24" s="36">
        <f t="shared" ref="C24:I24" si="8">C25</f>
        <v>20898</v>
      </c>
      <c r="D24" s="36">
        <f t="shared" si="8"/>
        <v>12237</v>
      </c>
      <c r="E24" s="36">
        <f t="shared" si="8"/>
        <v>131973.30099999998</v>
      </c>
      <c r="F24" s="36">
        <f t="shared" si="8"/>
        <v>216.26999999999998</v>
      </c>
      <c r="G24" s="36">
        <f t="shared" si="8"/>
        <v>39764.300000000003</v>
      </c>
      <c r="H24" s="36">
        <f t="shared" si="8"/>
        <v>5278.53</v>
      </c>
      <c r="I24" s="36">
        <f t="shared" si="8"/>
        <v>0</v>
      </c>
      <c r="J24" s="36">
        <f t="shared" si="5"/>
        <v>177232.40099999998</v>
      </c>
      <c r="K24" s="61">
        <f>K25</f>
        <v>29053</v>
      </c>
      <c r="L24" s="61">
        <f>L25</f>
        <v>238546.77899999998</v>
      </c>
      <c r="M24" s="55">
        <f t="shared" si="6"/>
        <v>-0.2806939042439679</v>
      </c>
      <c r="N24" s="55">
        <f t="shared" si="7"/>
        <v>-0.25703293189299359</v>
      </c>
      <c r="Q24" s="19"/>
    </row>
    <row r="25" spans="2:20" s="11" customFormat="1" ht="12" thickBot="1" x14ac:dyDescent="0.25">
      <c r="B25" s="37" t="s">
        <v>11</v>
      </c>
      <c r="C25" s="12">
        <v>20898</v>
      </c>
      <c r="D25" s="12">
        <v>12237</v>
      </c>
      <c r="E25" s="12">
        <v>131973.30099999998</v>
      </c>
      <c r="F25" s="38">
        <v>216.26999999999998</v>
      </c>
      <c r="G25" s="39">
        <v>39764.300000000003</v>
      </c>
      <c r="H25" s="38">
        <v>5278.53</v>
      </c>
      <c r="I25" s="38">
        <v>0</v>
      </c>
      <c r="J25" s="36">
        <f t="shared" si="5"/>
        <v>177232.40099999998</v>
      </c>
      <c r="K25" s="62">
        <v>29053</v>
      </c>
      <c r="L25" s="62">
        <v>238546.77899999998</v>
      </c>
      <c r="M25" s="55">
        <f t="shared" si="6"/>
        <v>-0.2806939042439679</v>
      </c>
      <c r="N25" s="55">
        <f t="shared" si="7"/>
        <v>-0.25703293189299359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1273.6100000000001</v>
      </c>
      <c r="G26" s="36">
        <f>G27</f>
        <v>258156.58000000002</v>
      </c>
      <c r="H26" s="36">
        <f>H27</f>
        <v>0</v>
      </c>
      <c r="I26" s="36">
        <f>I27</f>
        <v>0</v>
      </c>
      <c r="J26" s="36">
        <f t="shared" si="5"/>
        <v>259430.19</v>
      </c>
      <c r="K26" s="61">
        <f>K27</f>
        <v>0</v>
      </c>
      <c r="L26" s="61">
        <f>L27</f>
        <v>191489.21000000002</v>
      </c>
      <c r="M26" s="55" t="s">
        <v>13</v>
      </c>
      <c r="N26" s="55">
        <f t="shared" si="7"/>
        <v>0.35480317663851646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1273.6100000000001</v>
      </c>
      <c r="G27" s="39">
        <v>258156.58000000002</v>
      </c>
      <c r="H27" s="38">
        <v>0</v>
      </c>
      <c r="I27" s="38">
        <v>0</v>
      </c>
      <c r="J27" s="36">
        <f t="shared" si="5"/>
        <v>259430.19</v>
      </c>
      <c r="K27" s="62">
        <v>0</v>
      </c>
      <c r="L27" s="62">
        <v>191489.21000000002</v>
      </c>
      <c r="M27" s="55" t="s">
        <v>13</v>
      </c>
      <c r="N27" s="55">
        <f t="shared" si="7"/>
        <v>0.35480317663851646</v>
      </c>
    </row>
    <row r="28" spans="2:20" ht="13.5" thickBot="1" x14ac:dyDescent="0.3">
      <c r="B28" s="10" t="s">
        <v>14</v>
      </c>
      <c r="C28" s="42">
        <f t="shared" ref="C28:D28" si="10">SUM(C29:C31)</f>
        <v>228109</v>
      </c>
      <c r="D28" s="42">
        <f t="shared" si="10"/>
        <v>135532</v>
      </c>
      <c r="E28" s="42">
        <f t="shared" ref="E28:I28" si="11">SUM(E29:E31)</f>
        <v>2207805.5997899999</v>
      </c>
      <c r="F28" s="42">
        <f t="shared" si="11"/>
        <v>159764.43099999995</v>
      </c>
      <c r="G28" s="42">
        <f t="shared" si="11"/>
        <v>462158.56999999995</v>
      </c>
      <c r="H28" s="42">
        <f t="shared" si="11"/>
        <v>175460.26300000001</v>
      </c>
      <c r="I28" s="42">
        <f t="shared" si="11"/>
        <v>35066.775000000001</v>
      </c>
      <c r="J28" s="36">
        <f t="shared" si="5"/>
        <v>3040255.6387899993</v>
      </c>
      <c r="K28" s="61">
        <f>SUM(K29:K31)</f>
        <v>215739</v>
      </c>
      <c r="L28" s="61">
        <f>SUM(L29:L31)</f>
        <v>3098921.1644000001</v>
      </c>
      <c r="M28" s="55">
        <f t="shared" si="6"/>
        <v>5.7337801695567236E-2</v>
      </c>
      <c r="N28" s="55">
        <f t="shared" si="7"/>
        <v>-1.8930951288449238E-2</v>
      </c>
    </row>
    <row r="29" spans="2:20" s="11" customFormat="1" ht="12" thickBot="1" x14ac:dyDescent="0.25">
      <c r="B29" s="43" t="s">
        <v>15</v>
      </c>
      <c r="C29" s="12">
        <v>88222</v>
      </c>
      <c r="D29" s="12">
        <v>51478</v>
      </c>
      <c r="E29" s="12">
        <v>665596.21606000001</v>
      </c>
      <c r="F29" s="38">
        <v>159764.43099999995</v>
      </c>
      <c r="G29" s="39">
        <v>290916.83999999997</v>
      </c>
      <c r="H29" s="38">
        <v>175460.26300000001</v>
      </c>
      <c r="I29" s="38">
        <v>35066.775000000001</v>
      </c>
      <c r="J29" s="36">
        <f t="shared" si="5"/>
        <v>1326804.5250599999</v>
      </c>
      <c r="K29" s="62">
        <v>86730</v>
      </c>
      <c r="L29" s="62">
        <v>1440364.1610000001</v>
      </c>
      <c r="M29" s="55">
        <f t="shared" si="6"/>
        <v>1.7202813328721422E-2</v>
      </c>
      <c r="N29" s="55">
        <f t="shared" si="7"/>
        <v>-7.8840920244196644E-2</v>
      </c>
      <c r="T29" s="40"/>
    </row>
    <row r="30" spans="2:20" s="11" customFormat="1" ht="12" thickBot="1" x14ac:dyDescent="0.25">
      <c r="B30" s="43" t="s">
        <v>16</v>
      </c>
      <c r="C30" s="12">
        <v>139887</v>
      </c>
      <c r="D30" s="12">
        <v>84054</v>
      </c>
      <c r="E30" s="12">
        <v>1542209.3837299999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1542209.3837299999</v>
      </c>
      <c r="K30" s="62">
        <v>129009</v>
      </c>
      <c r="L30" s="62">
        <v>1350542.9234000002</v>
      </c>
      <c r="M30" s="55">
        <f t="shared" si="6"/>
        <v>8.4319698625677342E-2</v>
      </c>
      <c r="N30" s="55">
        <f t="shared" si="7"/>
        <v>0.14191808124652439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171241.72999999998</v>
      </c>
      <c r="H31" s="38">
        <v>0</v>
      </c>
      <c r="I31" s="38">
        <v>0</v>
      </c>
      <c r="J31" s="36">
        <f t="shared" si="5"/>
        <v>171241.72999999998</v>
      </c>
      <c r="K31" s="62">
        <v>0</v>
      </c>
      <c r="L31" s="62">
        <v>308014.08000000002</v>
      </c>
      <c r="M31" s="55" t="s">
        <v>13</v>
      </c>
      <c r="N31" s="55">
        <f t="shared" si="7"/>
        <v>-0.44404577219327124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1025</v>
      </c>
      <c r="D32" s="36">
        <f t="shared" si="12"/>
        <v>521</v>
      </c>
      <c r="E32" s="36">
        <f>E33</f>
        <v>9898.65</v>
      </c>
      <c r="F32" s="36">
        <f>F33</f>
        <v>8403.7199999999993</v>
      </c>
      <c r="G32" s="36">
        <f>G33</f>
        <v>100377.26000000001</v>
      </c>
      <c r="H32" s="36">
        <f>H33</f>
        <v>0</v>
      </c>
      <c r="I32" s="36">
        <f>I33</f>
        <v>0</v>
      </c>
      <c r="J32" s="36">
        <f t="shared" si="5"/>
        <v>118679.63</v>
      </c>
      <c r="K32" s="61">
        <f>K33</f>
        <v>1452</v>
      </c>
      <c r="L32" s="61">
        <f>L33</f>
        <v>300081.84500000003</v>
      </c>
      <c r="M32" s="55">
        <f t="shared" si="6"/>
        <v>-0.2940771349862259</v>
      </c>
      <c r="N32" s="55">
        <f t="shared" si="7"/>
        <v>-0.60450912983422911</v>
      </c>
      <c r="T32" s="40"/>
    </row>
    <row r="33" spans="1:22" s="11" customFormat="1" ht="12" thickBot="1" x14ac:dyDescent="0.25">
      <c r="A33" s="40"/>
      <c r="B33" s="43" t="s">
        <v>19</v>
      </c>
      <c r="C33" s="12">
        <v>1025</v>
      </c>
      <c r="D33" s="12">
        <v>521</v>
      </c>
      <c r="E33" s="12">
        <v>9898.65</v>
      </c>
      <c r="F33" s="38">
        <v>8403.7199999999993</v>
      </c>
      <c r="G33" s="39">
        <v>100377.26000000001</v>
      </c>
      <c r="H33" s="38">
        <v>0</v>
      </c>
      <c r="I33" s="38"/>
      <c r="J33" s="36">
        <f t="shared" si="5"/>
        <v>118679.63</v>
      </c>
      <c r="K33" s="62">
        <v>1452</v>
      </c>
      <c r="L33" s="62">
        <v>300081.84500000003</v>
      </c>
      <c r="M33" s="55">
        <f t="shared" si="6"/>
        <v>-0.2940771349862259</v>
      </c>
      <c r="N33" s="55">
        <f t="shared" si="7"/>
        <v>-0.60450912983422911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428</v>
      </c>
      <c r="D34" s="36">
        <f t="shared" si="13"/>
        <v>291</v>
      </c>
      <c r="E34" s="36">
        <f t="shared" si="13"/>
        <v>4036.99</v>
      </c>
      <c r="F34" s="36">
        <f t="shared" si="13"/>
        <v>72590.152000000002</v>
      </c>
      <c r="G34" s="36">
        <f t="shared" si="13"/>
        <v>633223.75900000008</v>
      </c>
      <c r="H34" s="36">
        <f t="shared" si="13"/>
        <v>29945.802</v>
      </c>
      <c r="I34" s="36">
        <f t="shared" si="13"/>
        <v>0</v>
      </c>
      <c r="J34" s="36">
        <f t="shared" si="5"/>
        <v>739796.7030000001</v>
      </c>
      <c r="K34" s="61">
        <f>K35</f>
        <v>410</v>
      </c>
      <c r="L34" s="61">
        <f>L35</f>
        <v>643641.89300000004</v>
      </c>
      <c r="M34" s="55">
        <f t="shared" si="6"/>
        <v>4.3902439024390283E-2</v>
      </c>
      <c r="N34" s="55">
        <f t="shared" si="7"/>
        <v>0.149391782986382</v>
      </c>
      <c r="T34" s="40"/>
    </row>
    <row r="35" spans="1:22" s="11" customFormat="1" ht="12" thickBot="1" x14ac:dyDescent="0.25">
      <c r="B35" s="41" t="s">
        <v>21</v>
      </c>
      <c r="C35" s="12">
        <v>428</v>
      </c>
      <c r="D35" s="12">
        <v>291</v>
      </c>
      <c r="E35" s="12">
        <v>4036.99</v>
      </c>
      <c r="F35" s="38">
        <v>72590.152000000002</v>
      </c>
      <c r="G35" s="39">
        <v>633223.75900000008</v>
      </c>
      <c r="H35" s="38">
        <v>29945.802</v>
      </c>
      <c r="I35" s="38">
        <v>0</v>
      </c>
      <c r="J35" s="36">
        <f t="shared" si="5"/>
        <v>739796.7030000001</v>
      </c>
      <c r="K35" s="62">
        <v>410</v>
      </c>
      <c r="L35" s="62">
        <v>643641.89300000004</v>
      </c>
      <c r="M35" s="55">
        <f t="shared" si="6"/>
        <v>4.3902439024390283E-2</v>
      </c>
      <c r="N35" s="55">
        <f t="shared" si="7"/>
        <v>0.149391782986382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0</v>
      </c>
      <c r="D36" s="36">
        <f t="shared" si="14"/>
        <v>0</v>
      </c>
      <c r="E36" s="36">
        <f>E37</f>
        <v>0</v>
      </c>
      <c r="F36" s="36">
        <f>F37</f>
        <v>5560</v>
      </c>
      <c r="G36" s="36">
        <f>G37</f>
        <v>5481</v>
      </c>
      <c r="H36" s="36">
        <f>H37</f>
        <v>145</v>
      </c>
      <c r="I36" s="36">
        <f>I37</f>
        <v>0</v>
      </c>
      <c r="J36" s="36">
        <f t="shared" si="5"/>
        <v>11186</v>
      </c>
      <c r="K36" s="61">
        <f>K37</f>
        <v>0</v>
      </c>
      <c r="L36" s="61">
        <f>L37</f>
        <v>47455</v>
      </c>
      <c r="M36" s="55" t="s">
        <v>13</v>
      </c>
      <c r="N36" s="55">
        <f t="shared" si="7"/>
        <v>-0.76428195132230536</v>
      </c>
      <c r="T36" s="40"/>
    </row>
    <row r="37" spans="1:22" s="11" customFormat="1" ht="12" thickBot="1" x14ac:dyDescent="0.25">
      <c r="B37" s="43" t="s">
        <v>23</v>
      </c>
      <c r="C37" s="12"/>
      <c r="D37" s="12"/>
      <c r="E37" s="12">
        <v>0</v>
      </c>
      <c r="F37" s="38">
        <v>5560</v>
      </c>
      <c r="G37" s="39">
        <v>5481</v>
      </c>
      <c r="H37" s="38">
        <v>145</v>
      </c>
      <c r="I37" s="38">
        <v>0</v>
      </c>
      <c r="J37" s="36">
        <f t="shared" si="5"/>
        <v>11186</v>
      </c>
      <c r="K37" s="62"/>
      <c r="L37" s="62">
        <v>47455</v>
      </c>
      <c r="M37" s="55" t="s">
        <v>13</v>
      </c>
      <c r="N37" s="55">
        <f t="shared" si="7"/>
        <v>-0.76428195132230536</v>
      </c>
      <c r="T37" s="40"/>
    </row>
    <row r="38" spans="1:22" ht="13.5" thickBot="1" x14ac:dyDescent="0.35">
      <c r="B38" s="66" t="s">
        <v>24</v>
      </c>
      <c r="C38" s="67">
        <f>C39+C41+C44</f>
        <v>934</v>
      </c>
      <c r="D38" s="67">
        <f>D39+D41+D44</f>
        <v>467</v>
      </c>
      <c r="E38" s="67">
        <f>E39+E41+E44</f>
        <v>7626.36</v>
      </c>
      <c r="F38" s="67">
        <f>F39+F41+F44</f>
        <v>17141.32</v>
      </c>
      <c r="G38" s="67">
        <f t="shared" ref="G38:I38" si="15">G39+G41+G44</f>
        <v>0</v>
      </c>
      <c r="H38" s="67">
        <f t="shared" si="15"/>
        <v>12140.11</v>
      </c>
      <c r="I38" s="67">
        <f t="shared" si="15"/>
        <v>145</v>
      </c>
      <c r="J38" s="67">
        <f>SUM(E38:I38)</f>
        <v>37052.79</v>
      </c>
      <c r="K38" s="61">
        <f>K39+K41+K44</f>
        <v>864</v>
      </c>
      <c r="L38" s="61">
        <f>L39+L41+L44</f>
        <v>25815.13</v>
      </c>
      <c r="M38" s="55">
        <f t="shared" si="6"/>
        <v>8.1018518518518601E-2</v>
      </c>
      <c r="N38" s="55">
        <f t="shared" si="7"/>
        <v>0.43531293470147148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0</v>
      </c>
      <c r="D39" s="36">
        <f t="shared" si="16"/>
        <v>0</v>
      </c>
      <c r="E39" s="36">
        <f>E40</f>
        <v>0</v>
      </c>
      <c r="F39" s="36">
        <f>F40</f>
        <v>9069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5"/>
        <v>9069</v>
      </c>
      <c r="K39" s="61">
        <f>K40</f>
        <v>0</v>
      </c>
      <c r="L39" s="61">
        <f>L40</f>
        <v>12819</v>
      </c>
      <c r="M39" s="55" t="s">
        <v>13</v>
      </c>
      <c r="N39" s="55">
        <f t="shared" si="7"/>
        <v>-0.29253451907325068</v>
      </c>
      <c r="U39" s="11"/>
      <c r="V39" s="11"/>
    </row>
    <row r="40" spans="1:22" s="11" customFormat="1" ht="12" thickBot="1" x14ac:dyDescent="0.25">
      <c r="B40" s="43" t="s">
        <v>26</v>
      </c>
      <c r="C40" s="12"/>
      <c r="D40" s="12"/>
      <c r="E40" s="12">
        <v>0</v>
      </c>
      <c r="F40" s="38">
        <v>9069</v>
      </c>
      <c r="G40" s="39">
        <v>0</v>
      </c>
      <c r="H40" s="38">
        <v>0</v>
      </c>
      <c r="I40" s="38">
        <v>0</v>
      </c>
      <c r="J40" s="36">
        <f t="shared" si="5"/>
        <v>9069</v>
      </c>
      <c r="K40" s="62">
        <v>0</v>
      </c>
      <c r="L40" s="62">
        <v>12819</v>
      </c>
      <c r="M40" s="55" t="s">
        <v>13</v>
      </c>
      <c r="N40" s="55">
        <f t="shared" si="7"/>
        <v>-0.29253451907325068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66</v>
      </c>
      <c r="D41" s="42">
        <f t="shared" si="17"/>
        <v>33</v>
      </c>
      <c r="E41" s="42">
        <f t="shared" si="17"/>
        <v>482.36</v>
      </c>
      <c r="F41" s="42">
        <f t="shared" si="17"/>
        <v>7494.18</v>
      </c>
      <c r="G41" s="42">
        <f t="shared" si="17"/>
        <v>0</v>
      </c>
      <c r="H41" s="42">
        <f t="shared" si="17"/>
        <v>0</v>
      </c>
      <c r="I41" s="42">
        <f t="shared" si="17"/>
        <v>145</v>
      </c>
      <c r="J41" s="36">
        <f t="shared" si="5"/>
        <v>8121.54</v>
      </c>
      <c r="K41" s="63">
        <f>K42+K43</f>
        <v>88</v>
      </c>
      <c r="L41" s="63">
        <f>L42+L43</f>
        <v>7001.6100000000006</v>
      </c>
      <c r="M41" s="55">
        <f t="shared" si="6"/>
        <v>-0.25</v>
      </c>
      <c r="N41" s="55">
        <f t="shared" si="7"/>
        <v>0.15995321076152469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6270</v>
      </c>
      <c r="G42" s="39">
        <v>0</v>
      </c>
      <c r="H42" s="38">
        <v>0</v>
      </c>
      <c r="I42" s="38">
        <v>145</v>
      </c>
      <c r="J42" s="36">
        <f t="shared" si="5"/>
        <v>6415</v>
      </c>
      <c r="K42" s="62">
        <v>0</v>
      </c>
      <c r="L42" s="62">
        <v>5055</v>
      </c>
      <c r="M42" s="55" t="s">
        <v>13</v>
      </c>
      <c r="N42" s="55">
        <f t="shared" si="7"/>
        <v>0.26904055390702264</v>
      </c>
      <c r="T42" s="40"/>
    </row>
    <row r="43" spans="1:22" s="11" customFormat="1" ht="12" thickBot="1" x14ac:dyDescent="0.25">
      <c r="B43" s="43" t="s">
        <v>29</v>
      </c>
      <c r="C43" s="12">
        <v>66</v>
      </c>
      <c r="D43" s="12">
        <v>33</v>
      </c>
      <c r="E43" s="12">
        <v>482.36</v>
      </c>
      <c r="F43" s="38">
        <v>1224.1800000000003</v>
      </c>
      <c r="G43" s="39">
        <v>0</v>
      </c>
      <c r="H43" s="38">
        <v>0</v>
      </c>
      <c r="I43" s="38">
        <v>0</v>
      </c>
      <c r="J43" s="36">
        <f t="shared" si="5"/>
        <v>1706.5400000000004</v>
      </c>
      <c r="K43" s="62">
        <v>88</v>
      </c>
      <c r="L43" s="62">
        <v>1946.6100000000004</v>
      </c>
      <c r="M43" s="55">
        <f t="shared" si="6"/>
        <v>-0.25</v>
      </c>
      <c r="N43" s="55">
        <f t="shared" si="7"/>
        <v>-0.12332722014168218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868</v>
      </c>
      <c r="D44" s="36">
        <f t="shared" si="18"/>
        <v>434</v>
      </c>
      <c r="E44" s="36">
        <f>E45</f>
        <v>7144</v>
      </c>
      <c r="F44" s="36">
        <f>F45</f>
        <v>578.14</v>
      </c>
      <c r="G44" s="36">
        <f>G45</f>
        <v>0</v>
      </c>
      <c r="H44" s="36">
        <f>H45</f>
        <v>12140.11</v>
      </c>
      <c r="I44" s="36">
        <f>I45</f>
        <v>0</v>
      </c>
      <c r="J44" s="36">
        <f>SUM(E44:I44)</f>
        <v>19862.25</v>
      </c>
      <c r="K44" s="61">
        <f>K45</f>
        <v>776</v>
      </c>
      <c r="L44" s="61">
        <f>L45</f>
        <v>5994.52</v>
      </c>
      <c r="M44" s="55">
        <f t="shared" si="6"/>
        <v>0.11855670103092786</v>
      </c>
      <c r="N44" s="55" t="s">
        <v>39</v>
      </c>
      <c r="T44" s="40"/>
    </row>
    <row r="45" spans="1:22" s="11" customFormat="1" ht="12" thickBot="1" x14ac:dyDescent="0.25">
      <c r="B45" s="45" t="s">
        <v>41</v>
      </c>
      <c r="C45" s="12">
        <v>868</v>
      </c>
      <c r="D45" s="12">
        <v>434</v>
      </c>
      <c r="E45" s="12">
        <v>7144</v>
      </c>
      <c r="F45" s="46">
        <v>578.14</v>
      </c>
      <c r="G45" s="47">
        <v>0</v>
      </c>
      <c r="H45" s="39">
        <v>12140.11</v>
      </c>
      <c r="I45" s="46">
        <v>0</v>
      </c>
      <c r="J45" s="48">
        <f>SUM(E45:I45)</f>
        <v>19862.25</v>
      </c>
      <c r="K45" s="62">
        <v>776</v>
      </c>
      <c r="L45" s="62">
        <v>5994.52</v>
      </c>
      <c r="M45" s="55">
        <f t="shared" si="6"/>
        <v>0.11855670103092786</v>
      </c>
      <c r="N45" s="55" t="s">
        <v>39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2677.3900000000003</v>
      </c>
      <c r="G47" s="51">
        <f t="shared" si="19"/>
        <v>0</v>
      </c>
      <c r="H47" s="51">
        <f t="shared" si="19"/>
        <v>0</v>
      </c>
      <c r="I47" s="35">
        <f t="shared" si="19"/>
        <v>0</v>
      </c>
      <c r="J47" s="51">
        <f>SUM(E47:I47)</f>
        <v>2677.3900000000003</v>
      </c>
      <c r="K47" s="64">
        <f>K48+K51</f>
        <v>0</v>
      </c>
      <c r="L47" s="64">
        <f>L48+L51</f>
        <v>0</v>
      </c>
      <c r="M47" s="55" t="s">
        <v>13</v>
      </c>
      <c r="N47" s="55" t="s">
        <v>39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2677.3900000000003</v>
      </c>
      <c r="G48" s="64">
        <f t="shared" si="20"/>
        <v>0</v>
      </c>
      <c r="H48" s="64">
        <f t="shared" si="20"/>
        <v>0</v>
      </c>
      <c r="I48" s="64">
        <f t="shared" si="20"/>
        <v>0</v>
      </c>
      <c r="J48" s="64">
        <f t="shared" si="20"/>
        <v>2677.3900000000003</v>
      </c>
      <c r="K48" s="64">
        <f t="shared" si="20"/>
        <v>0</v>
      </c>
      <c r="L48" s="64">
        <f t="shared" si="20"/>
        <v>0</v>
      </c>
      <c r="M48" s="55" t="s">
        <v>13</v>
      </c>
      <c r="N48" s="55" t="s">
        <v>39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2677.3900000000003</v>
      </c>
      <c r="G49" s="36">
        <f t="shared" si="22"/>
        <v>0</v>
      </c>
      <c r="H49" s="36">
        <f t="shared" si="22"/>
        <v>0</v>
      </c>
      <c r="I49" s="36">
        <f t="shared" si="22"/>
        <v>0</v>
      </c>
      <c r="J49" s="36">
        <f t="shared" ref="J49:J53" si="23">SUM(E49:I49)</f>
        <v>2677.3900000000003</v>
      </c>
      <c r="K49" s="61">
        <f t="shared" ref="K49:L49" si="24">K50</f>
        <v>0</v>
      </c>
      <c r="L49" s="61">
        <f t="shared" si="24"/>
        <v>0</v>
      </c>
      <c r="M49" s="55" t="s">
        <v>13</v>
      </c>
      <c r="N49" s="55" t="s">
        <v>13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2677.3900000000003</v>
      </c>
      <c r="G50" s="39">
        <v>0</v>
      </c>
      <c r="H50" s="38">
        <v>0</v>
      </c>
      <c r="I50" s="38">
        <v>0</v>
      </c>
      <c r="J50" s="36">
        <f t="shared" si="23"/>
        <v>2677.3900000000003</v>
      </c>
      <c r="K50" s="62">
        <v>0</v>
      </c>
      <c r="L50" s="62">
        <v>0</v>
      </c>
      <c r="M50" s="55" t="s">
        <v>13</v>
      </c>
      <c r="N50" s="55" t="s">
        <v>13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0</v>
      </c>
      <c r="M51" s="55" t="s">
        <v>13</v>
      </c>
      <c r="N51" s="55" t="s">
        <v>13</v>
      </c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0</v>
      </c>
      <c r="M52" s="55" t="s">
        <v>13</v>
      </c>
      <c r="N52" s="55" t="s">
        <v>13</v>
      </c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>
        <v>0</v>
      </c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/>
      <c r="M53" s="56" t="s">
        <v>13</v>
      </c>
      <c r="N53" s="55" t="s">
        <v>13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</row>
    <row r="55" spans="2:20" x14ac:dyDescent="0.25">
      <c r="B55" s="1" t="s">
        <v>37</v>
      </c>
      <c r="C55" s="3"/>
      <c r="D55" s="3"/>
      <c r="E55" s="3"/>
      <c r="F55" s="3"/>
      <c r="G55" s="3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20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20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M15:M17"/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 J48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1EA7-BC29-484B-8B85-B15FE2E8C6D0}">
  <dimension ref="A10:R71"/>
  <sheetViews>
    <sheetView showGridLines="0" topLeftCell="A4" zoomScale="85" zoomScaleNormal="85" zoomScaleSheetLayoutView="100" workbookViewId="0">
      <selection activeCell="H36" sqref="H36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4"/>
      <c r="C10" s="74"/>
      <c r="D10" s="74"/>
      <c r="E10" s="74"/>
      <c r="F10" s="74"/>
      <c r="G10" s="74"/>
      <c r="H10" s="74"/>
      <c r="I10" s="74"/>
      <c r="J10" s="74"/>
    </row>
    <row r="11" spans="2:10" ht="12" customHeight="1" x14ac:dyDescent="0.25">
      <c r="B11" s="74"/>
      <c r="C11" s="74"/>
      <c r="D11" s="74"/>
      <c r="E11" s="74"/>
      <c r="F11" s="74"/>
      <c r="G11" s="74"/>
      <c r="H11" s="74"/>
      <c r="I11" s="74"/>
      <c r="J11" s="74"/>
    </row>
    <row r="12" spans="2:10" ht="12" customHeight="1" x14ac:dyDescent="0.25">
      <c r="B12" s="74"/>
      <c r="C12" s="74"/>
      <c r="D12" s="74"/>
      <c r="E12" s="74"/>
      <c r="F12" s="74"/>
      <c r="G12" s="74"/>
      <c r="H12" s="74"/>
      <c r="I12" s="74"/>
      <c r="J12" s="74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5" t="s">
        <v>0</v>
      </c>
      <c r="C15" s="78" t="s">
        <v>1</v>
      </c>
      <c r="D15" s="79"/>
      <c r="E15" s="80"/>
      <c r="F15" s="72" t="s">
        <v>2</v>
      </c>
      <c r="G15" s="72" t="s">
        <v>3</v>
      </c>
      <c r="H15" s="72" t="s">
        <v>4</v>
      </c>
      <c r="I15" s="72" t="s">
        <v>5</v>
      </c>
      <c r="J15" s="72" t="s">
        <v>45</v>
      </c>
    </row>
    <row r="16" spans="2:10" ht="18.75" customHeight="1" x14ac:dyDescent="0.25">
      <c r="B16" s="76"/>
      <c r="C16" s="72" t="s">
        <v>42</v>
      </c>
      <c r="D16" s="72" t="s">
        <v>43</v>
      </c>
      <c r="E16" s="72" t="s">
        <v>44</v>
      </c>
      <c r="F16" s="81"/>
      <c r="G16" s="81"/>
      <c r="H16" s="81"/>
      <c r="I16" s="81"/>
      <c r="J16" s="81"/>
    </row>
    <row r="17" spans="2:16" ht="27" customHeight="1" thickBot="1" x14ac:dyDescent="0.3">
      <c r="B17" s="77"/>
      <c r="C17" s="73"/>
      <c r="D17" s="73"/>
      <c r="E17" s="73"/>
      <c r="F17" s="73"/>
      <c r="G17" s="73"/>
      <c r="H17" s="73"/>
      <c r="I17" s="73"/>
      <c r="J17" s="73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91517</v>
      </c>
      <c r="D19" s="25">
        <f t="shared" si="0"/>
        <v>54279</v>
      </c>
      <c r="E19" s="25">
        <f t="shared" si="0"/>
        <v>877384.57918999996</v>
      </c>
      <c r="F19" s="25">
        <f t="shared" si="0"/>
        <v>227848.94299999994</v>
      </c>
      <c r="G19" s="25">
        <f t="shared" si="0"/>
        <v>613923.89999999991</v>
      </c>
      <c r="H19" s="25">
        <f t="shared" si="0"/>
        <v>111869.67</v>
      </c>
      <c r="I19" s="25">
        <f t="shared" si="0"/>
        <v>33429.114999999998</v>
      </c>
      <c r="J19" s="25">
        <f>SUM(E19:I19)</f>
        <v>1864456.2071899998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91517</v>
      </c>
      <c r="D22" s="34">
        <f t="shared" si="1"/>
        <v>54279</v>
      </c>
      <c r="E22" s="34">
        <f t="shared" si="1"/>
        <v>877384.57918999996</v>
      </c>
      <c r="F22" s="34">
        <f t="shared" si="1"/>
        <v>227848.94299999994</v>
      </c>
      <c r="G22" s="34">
        <f t="shared" si="1"/>
        <v>613923.89999999991</v>
      </c>
      <c r="H22" s="34">
        <f t="shared" si="1"/>
        <v>111869.67</v>
      </c>
      <c r="I22" s="34">
        <f t="shared" si="1"/>
        <v>33429.114999999998</v>
      </c>
      <c r="J22" s="35">
        <f t="shared" si="1"/>
        <v>1864456.2071899998</v>
      </c>
      <c r="M22" s="19"/>
    </row>
    <row r="23" spans="2:16" ht="13" x14ac:dyDescent="0.3">
      <c r="B23" s="66" t="s">
        <v>9</v>
      </c>
      <c r="C23" s="67">
        <f>C24+C28+C34+C36+C32+C26</f>
        <v>91121</v>
      </c>
      <c r="D23" s="67">
        <f t="shared" ref="D23:F23" si="2">D24+D28+D34+D36+D32+D26</f>
        <v>54081</v>
      </c>
      <c r="E23" s="67">
        <f t="shared" si="2"/>
        <v>876552.57918999996</v>
      </c>
      <c r="F23" s="67">
        <f t="shared" si="2"/>
        <v>227715.72299999994</v>
      </c>
      <c r="G23" s="67">
        <f>G24+G28+G34+G36+G32+G26</f>
        <v>613923.89999999991</v>
      </c>
      <c r="H23" s="67">
        <f t="shared" ref="H23:I23" si="3">H24+H28+H34+H36+H32+H26</f>
        <v>111869.67</v>
      </c>
      <c r="I23" s="67">
        <f t="shared" si="3"/>
        <v>33429.114999999998</v>
      </c>
      <c r="J23" s="68">
        <f t="shared" ref="J23:J43" si="4">SUM(E23:I23)</f>
        <v>1863490.9871899998</v>
      </c>
      <c r="M23" s="19"/>
    </row>
    <row r="24" spans="2:16" ht="13" x14ac:dyDescent="0.25">
      <c r="B24" s="10" t="s">
        <v>10</v>
      </c>
      <c r="C24" s="36">
        <f t="shared" ref="C24:I24" si="5">C25</f>
        <v>10420</v>
      </c>
      <c r="D24" s="36">
        <f t="shared" si="5"/>
        <v>6029</v>
      </c>
      <c r="E24" s="36">
        <f t="shared" si="5"/>
        <v>20982.576000000001</v>
      </c>
      <c r="F24" s="36">
        <f t="shared" si="5"/>
        <v>0</v>
      </c>
      <c r="G24" s="36">
        <f t="shared" si="5"/>
        <v>39764.300000000003</v>
      </c>
      <c r="H24" s="36">
        <f t="shared" si="5"/>
        <v>0</v>
      </c>
      <c r="I24" s="36">
        <f t="shared" si="5"/>
        <v>0</v>
      </c>
      <c r="J24" s="36">
        <f t="shared" si="4"/>
        <v>60746.876000000004</v>
      </c>
      <c r="M24" s="19"/>
    </row>
    <row r="25" spans="2:16" s="11" customFormat="1" x14ac:dyDescent="0.2">
      <c r="B25" s="37" t="s">
        <v>11</v>
      </c>
      <c r="C25" s="12">
        <v>10420</v>
      </c>
      <c r="D25" s="12">
        <v>6029</v>
      </c>
      <c r="E25" s="12">
        <v>20982.576000000001</v>
      </c>
      <c r="F25" s="38"/>
      <c r="G25" s="39">
        <v>39764.300000000003</v>
      </c>
      <c r="H25" s="38"/>
      <c r="I25" s="38"/>
      <c r="J25" s="36">
        <f t="shared" si="4"/>
        <v>60746.876000000004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1273.6100000000001</v>
      </c>
      <c r="G26" s="36">
        <f>G27</f>
        <v>119507.00999999998</v>
      </c>
      <c r="H26" s="36">
        <f>H27</f>
        <v>0</v>
      </c>
      <c r="I26" s="36">
        <f>I27</f>
        <v>0</v>
      </c>
      <c r="J26" s="36">
        <f t="shared" si="4"/>
        <v>120780.61999999998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>
        <v>1273.6100000000001</v>
      </c>
      <c r="G27" s="39">
        <v>119507.00999999998</v>
      </c>
      <c r="H27" s="38"/>
      <c r="I27" s="38"/>
      <c r="J27" s="36">
        <f t="shared" si="4"/>
        <v>120780.61999999998</v>
      </c>
    </row>
    <row r="28" spans="2:16" ht="13" x14ac:dyDescent="0.25">
      <c r="B28" s="10" t="s">
        <v>14</v>
      </c>
      <c r="C28" s="42">
        <f t="shared" ref="C28:I28" si="7">SUM(C29:C31)</f>
        <v>79988</v>
      </c>
      <c r="D28" s="42">
        <f t="shared" si="7"/>
        <v>47639</v>
      </c>
      <c r="E28" s="42">
        <f t="shared" si="7"/>
        <v>851963.94319000002</v>
      </c>
      <c r="F28" s="42">
        <f t="shared" si="7"/>
        <v>159641.15299999996</v>
      </c>
      <c r="G28" s="42">
        <f t="shared" si="7"/>
        <v>290916.83999999997</v>
      </c>
      <c r="H28" s="42">
        <f t="shared" si="7"/>
        <v>107298.27499999999</v>
      </c>
      <c r="I28" s="42">
        <f t="shared" si="7"/>
        <v>33429.114999999998</v>
      </c>
      <c r="J28" s="36">
        <f t="shared" si="4"/>
        <v>1443249.3261899997</v>
      </c>
    </row>
    <row r="29" spans="2:16" s="11" customFormat="1" x14ac:dyDescent="0.2">
      <c r="B29" s="43" t="s">
        <v>15</v>
      </c>
      <c r="C29" s="12">
        <v>28221</v>
      </c>
      <c r="D29" s="12">
        <v>16493</v>
      </c>
      <c r="E29" s="12">
        <v>274569.94906000007</v>
      </c>
      <c r="F29" s="38">
        <v>159641.15299999996</v>
      </c>
      <c r="G29" s="39">
        <v>290916.83999999997</v>
      </c>
      <c r="H29" s="38">
        <v>107298.27499999999</v>
      </c>
      <c r="I29" s="38">
        <v>33429.114999999998</v>
      </c>
      <c r="J29" s="36">
        <f t="shared" si="4"/>
        <v>865855.33206000004</v>
      </c>
      <c r="P29" s="40"/>
    </row>
    <row r="30" spans="2:16" s="11" customFormat="1" x14ac:dyDescent="0.2">
      <c r="B30" s="43" t="s">
        <v>16</v>
      </c>
      <c r="C30" s="12">
        <v>51767</v>
      </c>
      <c r="D30" s="12">
        <v>31146</v>
      </c>
      <c r="E30" s="12">
        <v>577393.99413000001</v>
      </c>
      <c r="F30" s="38"/>
      <c r="G30" s="38"/>
      <c r="H30" s="38"/>
      <c r="I30" s="38"/>
      <c r="J30" s="36">
        <f t="shared" si="4"/>
        <v>577393.99413000001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400</v>
      </c>
      <c r="D32" s="36">
        <f t="shared" si="8"/>
        <v>200</v>
      </c>
      <c r="E32" s="36">
        <f>E33</f>
        <v>894.32999999999993</v>
      </c>
      <c r="F32" s="36">
        <f>F33</f>
        <v>0</v>
      </c>
      <c r="G32" s="36">
        <f>G33</f>
        <v>55155.19</v>
      </c>
      <c r="H32" s="36">
        <f>H33</f>
        <v>0</v>
      </c>
      <c r="I32" s="36">
        <f>I33</f>
        <v>0</v>
      </c>
      <c r="J32" s="36">
        <f t="shared" si="4"/>
        <v>56049.520000000004</v>
      </c>
      <c r="P32" s="40"/>
    </row>
    <row r="33" spans="1:18" s="11" customFormat="1" x14ac:dyDescent="0.2">
      <c r="A33" s="40"/>
      <c r="B33" s="43" t="s">
        <v>19</v>
      </c>
      <c r="C33" s="12">
        <v>400</v>
      </c>
      <c r="D33" s="12">
        <v>200</v>
      </c>
      <c r="E33" s="12">
        <v>894.32999999999993</v>
      </c>
      <c r="F33" s="38"/>
      <c r="G33" s="39">
        <v>55155.19</v>
      </c>
      <c r="H33" s="38"/>
      <c r="I33" s="38"/>
      <c r="J33" s="36">
        <f t="shared" si="4"/>
        <v>56049.520000000004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313</v>
      </c>
      <c r="D34" s="36">
        <f t="shared" si="9"/>
        <v>213</v>
      </c>
      <c r="E34" s="36">
        <f t="shared" si="9"/>
        <v>2711.7299999999996</v>
      </c>
      <c r="F34" s="36">
        <f t="shared" si="9"/>
        <v>61248.959999999999</v>
      </c>
      <c r="G34" s="36">
        <f t="shared" si="9"/>
        <v>103099.56</v>
      </c>
      <c r="H34" s="36">
        <f t="shared" si="9"/>
        <v>4571.3950000000004</v>
      </c>
      <c r="I34" s="36">
        <f t="shared" si="9"/>
        <v>0</v>
      </c>
      <c r="J34" s="36">
        <f t="shared" si="4"/>
        <v>171631.64499999999</v>
      </c>
      <c r="P34" s="40"/>
    </row>
    <row r="35" spans="1:18" s="11" customFormat="1" x14ac:dyDescent="0.2">
      <c r="B35" s="41" t="s">
        <v>21</v>
      </c>
      <c r="C35" s="12">
        <v>313</v>
      </c>
      <c r="D35" s="12">
        <v>213</v>
      </c>
      <c r="E35" s="12">
        <v>2711.7299999999996</v>
      </c>
      <c r="F35" s="38">
        <v>61248.959999999999</v>
      </c>
      <c r="G35" s="39">
        <v>103099.56</v>
      </c>
      <c r="H35" s="38">
        <v>4571.3950000000004</v>
      </c>
      <c r="I35" s="38"/>
      <c r="J35" s="36">
        <f t="shared" si="4"/>
        <v>171631.64499999999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5552</v>
      </c>
      <c r="G36" s="36">
        <f>G37</f>
        <v>5481</v>
      </c>
      <c r="H36" s="36">
        <f>H37</f>
        <v>0</v>
      </c>
      <c r="I36" s="36">
        <f>I37</f>
        <v>0</v>
      </c>
      <c r="J36" s="36">
        <f t="shared" si="4"/>
        <v>11033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5552</v>
      </c>
      <c r="G37" s="39">
        <v>5481</v>
      </c>
      <c r="H37" s="38"/>
      <c r="I37" s="38"/>
      <c r="J37" s="36">
        <f t="shared" si="4"/>
        <v>11033</v>
      </c>
      <c r="P37" s="40"/>
    </row>
    <row r="38" spans="1:18" ht="13" x14ac:dyDescent="0.3">
      <c r="B38" s="66" t="s">
        <v>24</v>
      </c>
      <c r="C38" s="67">
        <f>C39+C41+C44</f>
        <v>396</v>
      </c>
      <c r="D38" s="67">
        <f>D39+D41+D44</f>
        <v>198</v>
      </c>
      <c r="E38" s="67">
        <f>E39+E41+E44</f>
        <v>832</v>
      </c>
      <c r="F38" s="67">
        <f>F39+F41+F44</f>
        <v>133.22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965.22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396</v>
      </c>
      <c r="D44" s="36">
        <f t="shared" si="14"/>
        <v>198</v>
      </c>
      <c r="E44" s="36">
        <f>E45</f>
        <v>832</v>
      </c>
      <c r="F44" s="36">
        <f>F45</f>
        <v>133.22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965.22</v>
      </c>
      <c r="P44" s="40"/>
    </row>
    <row r="45" spans="1:18" s="11" customFormat="1" ht="12" thickBot="1" x14ac:dyDescent="0.25">
      <c r="B45" s="45" t="s">
        <v>41</v>
      </c>
      <c r="C45" s="12">
        <v>396</v>
      </c>
      <c r="D45" s="12">
        <v>198</v>
      </c>
      <c r="E45" s="12">
        <v>832</v>
      </c>
      <c r="F45" s="46">
        <v>133.22</v>
      </c>
      <c r="G45" s="47"/>
      <c r="H45" s="39"/>
      <c r="I45" s="46"/>
      <c r="J45" s="48">
        <f>SUM(E45:I45)</f>
        <v>965.22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  <ignoredError sqref="J25:J35 J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053D-1652-4185-BD13-3C8039CB9EE2}">
  <dimension ref="A10:R71"/>
  <sheetViews>
    <sheetView showGridLines="0" topLeftCell="A10" zoomScale="85" zoomScaleNormal="85" zoomScaleSheetLayoutView="100" workbookViewId="0">
      <selection activeCell="J48" sqref="J48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4"/>
      <c r="C10" s="74"/>
      <c r="D10" s="74"/>
      <c r="E10" s="74"/>
      <c r="F10" s="74"/>
      <c r="G10" s="74"/>
      <c r="H10" s="74"/>
      <c r="I10" s="74"/>
      <c r="J10" s="74"/>
    </row>
    <row r="11" spans="2:10" ht="12" customHeight="1" x14ac:dyDescent="0.25">
      <c r="B11" s="74"/>
      <c r="C11" s="74"/>
      <c r="D11" s="74"/>
      <c r="E11" s="74"/>
      <c r="F11" s="74"/>
      <c r="G11" s="74"/>
      <c r="H11" s="74"/>
      <c r="I11" s="74"/>
      <c r="J11" s="74"/>
    </row>
    <row r="12" spans="2:10" ht="12" customHeight="1" x14ac:dyDescent="0.25">
      <c r="B12" s="74"/>
      <c r="C12" s="74"/>
      <c r="D12" s="74"/>
      <c r="E12" s="74"/>
      <c r="F12" s="74"/>
      <c r="G12" s="74"/>
      <c r="H12" s="74"/>
      <c r="I12" s="74"/>
      <c r="J12" s="74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5" t="s">
        <v>0</v>
      </c>
      <c r="C15" s="78" t="s">
        <v>1</v>
      </c>
      <c r="D15" s="79"/>
      <c r="E15" s="80"/>
      <c r="F15" s="72" t="s">
        <v>2</v>
      </c>
      <c r="G15" s="72" t="s">
        <v>3</v>
      </c>
      <c r="H15" s="72" t="s">
        <v>4</v>
      </c>
      <c r="I15" s="72" t="s">
        <v>5</v>
      </c>
      <c r="J15" s="72" t="s">
        <v>45</v>
      </c>
    </row>
    <row r="16" spans="2:10" ht="18.75" customHeight="1" x14ac:dyDescent="0.25">
      <c r="B16" s="76"/>
      <c r="C16" s="72" t="s">
        <v>42</v>
      </c>
      <c r="D16" s="72" t="s">
        <v>43</v>
      </c>
      <c r="E16" s="72" t="s">
        <v>44</v>
      </c>
      <c r="F16" s="81"/>
      <c r="G16" s="81"/>
      <c r="H16" s="81"/>
      <c r="I16" s="81"/>
      <c r="J16" s="81"/>
    </row>
    <row r="17" spans="2:16" ht="27" customHeight="1" thickBot="1" x14ac:dyDescent="0.3">
      <c r="B17" s="77"/>
      <c r="C17" s="73"/>
      <c r="D17" s="73"/>
      <c r="E17" s="73"/>
      <c r="F17" s="73"/>
      <c r="G17" s="73"/>
      <c r="H17" s="73"/>
      <c r="I17" s="73"/>
      <c r="J17" s="73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97207</v>
      </c>
      <c r="D19" s="25">
        <f t="shared" si="0"/>
        <v>57844</v>
      </c>
      <c r="E19" s="25">
        <f t="shared" si="0"/>
        <v>817197.40799999994</v>
      </c>
      <c r="F19" s="25">
        <f t="shared" si="0"/>
        <v>12128.349999999999</v>
      </c>
      <c r="G19" s="25">
        <f t="shared" si="0"/>
        <v>879882.98900000006</v>
      </c>
      <c r="H19" s="25">
        <f t="shared" si="0"/>
        <v>20700.82</v>
      </c>
      <c r="I19" s="25">
        <f t="shared" si="0"/>
        <v>370.44</v>
      </c>
      <c r="J19" s="25">
        <f>SUM(E19:I19)</f>
        <v>1730280.007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97207</v>
      </c>
      <c r="D22" s="34">
        <f t="shared" si="1"/>
        <v>57844</v>
      </c>
      <c r="E22" s="34">
        <f t="shared" si="1"/>
        <v>817197.40799999994</v>
      </c>
      <c r="F22" s="34">
        <f t="shared" si="1"/>
        <v>12128.349999999999</v>
      </c>
      <c r="G22" s="34">
        <f t="shared" si="1"/>
        <v>879882.98900000006</v>
      </c>
      <c r="H22" s="34">
        <f t="shared" si="1"/>
        <v>20700.82</v>
      </c>
      <c r="I22" s="34">
        <f t="shared" si="1"/>
        <v>370.44</v>
      </c>
      <c r="J22" s="35">
        <f t="shared" si="1"/>
        <v>1730280.007</v>
      </c>
      <c r="M22" s="19"/>
    </row>
    <row r="23" spans="2:16" ht="13" x14ac:dyDescent="0.3">
      <c r="B23" s="66" t="s">
        <v>9</v>
      </c>
      <c r="C23" s="67">
        <f>C24+C28+C34+C36+C32+C26</f>
        <v>96735</v>
      </c>
      <c r="D23" s="67">
        <f t="shared" ref="D23:F23" si="2">D24+D28+D34+D36+D32+D26</f>
        <v>57608</v>
      </c>
      <c r="E23" s="67">
        <f t="shared" si="2"/>
        <v>810885.40799999994</v>
      </c>
      <c r="F23" s="67">
        <f t="shared" si="2"/>
        <v>11683.429999999998</v>
      </c>
      <c r="G23" s="67">
        <f>G24+G28+G34+G36+G32+G26</f>
        <v>879882.98900000006</v>
      </c>
      <c r="H23" s="67">
        <f t="shared" ref="H23:I23" si="3">H24+H28+H34+H36+H32+H26</f>
        <v>8560.7099999999991</v>
      </c>
      <c r="I23" s="67">
        <f t="shared" si="3"/>
        <v>370.44</v>
      </c>
      <c r="J23" s="68">
        <f t="shared" ref="J23:J43" si="4">SUM(E23:I23)</f>
        <v>1711382.977</v>
      </c>
      <c r="M23" s="19"/>
    </row>
    <row r="24" spans="2:16" ht="13" x14ac:dyDescent="0.25">
      <c r="B24" s="10" t="s">
        <v>10</v>
      </c>
      <c r="C24" s="36">
        <f t="shared" ref="C24:I24" si="5">C25</f>
        <v>9314</v>
      </c>
      <c r="D24" s="36">
        <f t="shared" si="5"/>
        <v>5415</v>
      </c>
      <c r="E24" s="36">
        <f t="shared" si="5"/>
        <v>110547.77299999999</v>
      </c>
      <c r="F24" s="36">
        <f t="shared" si="5"/>
        <v>67.959999999999994</v>
      </c>
      <c r="G24" s="36">
        <f t="shared" si="5"/>
        <v>0</v>
      </c>
      <c r="H24" s="36">
        <f t="shared" si="5"/>
        <v>5278.53</v>
      </c>
      <c r="I24" s="36">
        <f t="shared" si="5"/>
        <v>0</v>
      </c>
      <c r="J24" s="36">
        <f t="shared" si="4"/>
        <v>115894.26299999999</v>
      </c>
      <c r="M24" s="19"/>
    </row>
    <row r="25" spans="2:16" s="11" customFormat="1" x14ac:dyDescent="0.2">
      <c r="B25" s="37" t="s">
        <v>11</v>
      </c>
      <c r="C25" s="12">
        <v>9314</v>
      </c>
      <c r="D25" s="12">
        <v>5415</v>
      </c>
      <c r="E25" s="12">
        <v>110547.77299999999</v>
      </c>
      <c r="F25" s="38">
        <v>67.959999999999994</v>
      </c>
      <c r="G25" s="39">
        <v>0</v>
      </c>
      <c r="H25" s="38">
        <v>5278.53</v>
      </c>
      <c r="I25" s="38"/>
      <c r="J25" s="36">
        <f t="shared" si="4"/>
        <v>115894.26299999999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138649.57</v>
      </c>
      <c r="H26" s="36">
        <f>H27</f>
        <v>0</v>
      </c>
      <c r="I26" s="36">
        <f>I27</f>
        <v>0</v>
      </c>
      <c r="J26" s="36">
        <f t="shared" si="4"/>
        <v>138649.57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138649.57</v>
      </c>
      <c r="H27" s="38"/>
      <c r="I27" s="38"/>
      <c r="J27" s="36">
        <f t="shared" si="4"/>
        <v>138649.57</v>
      </c>
    </row>
    <row r="28" spans="2:16" ht="13" x14ac:dyDescent="0.25">
      <c r="B28" s="10" t="s">
        <v>14</v>
      </c>
      <c r="C28" s="42">
        <f t="shared" ref="C28:I28" si="7">SUM(C29:C31)</f>
        <v>86681</v>
      </c>
      <c r="D28" s="42">
        <f t="shared" si="7"/>
        <v>51794</v>
      </c>
      <c r="E28" s="42">
        <f t="shared" si="7"/>
        <v>690008.05499999993</v>
      </c>
      <c r="F28" s="42">
        <f t="shared" si="7"/>
        <v>105.738</v>
      </c>
      <c r="G28" s="42">
        <f t="shared" si="7"/>
        <v>171241.72999999998</v>
      </c>
      <c r="H28" s="42">
        <f t="shared" si="7"/>
        <v>3282.18</v>
      </c>
      <c r="I28" s="42">
        <f t="shared" si="7"/>
        <v>370.44</v>
      </c>
      <c r="J28" s="36">
        <f t="shared" si="4"/>
        <v>865008.14299999992</v>
      </c>
    </row>
    <row r="29" spans="2:16" s="11" customFormat="1" x14ac:dyDescent="0.2">
      <c r="B29" s="43" t="s">
        <v>15</v>
      </c>
      <c r="C29" s="12">
        <v>38736</v>
      </c>
      <c r="D29" s="12">
        <v>22147</v>
      </c>
      <c r="E29" s="12">
        <v>172998.033</v>
      </c>
      <c r="F29" s="38">
        <v>105.738</v>
      </c>
      <c r="G29" s="39">
        <v>0</v>
      </c>
      <c r="H29" s="38">
        <v>3282.18</v>
      </c>
      <c r="I29" s="38">
        <v>370.44</v>
      </c>
      <c r="J29" s="36">
        <f t="shared" si="4"/>
        <v>176756.391</v>
      </c>
      <c r="P29" s="40"/>
    </row>
    <row r="30" spans="2:16" s="11" customFormat="1" x14ac:dyDescent="0.2">
      <c r="B30" s="43" t="s">
        <v>16</v>
      </c>
      <c r="C30" s="12">
        <v>47945</v>
      </c>
      <c r="D30" s="12">
        <v>29647</v>
      </c>
      <c r="E30" s="12">
        <v>517010.02199999994</v>
      </c>
      <c r="F30" s="38"/>
      <c r="G30" s="38">
        <v>0</v>
      </c>
      <c r="H30" s="38"/>
      <c r="I30" s="38"/>
      <c r="J30" s="36">
        <f t="shared" si="4"/>
        <v>517010.02199999994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171241.72999999998</v>
      </c>
      <c r="H31" s="38"/>
      <c r="I31" s="38"/>
      <c r="J31" s="36">
        <f t="shared" si="4"/>
        <v>171241.72999999998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625</v>
      </c>
      <c r="D32" s="36">
        <f t="shared" si="8"/>
        <v>321</v>
      </c>
      <c r="E32" s="36">
        <f>E33</f>
        <v>9004.32</v>
      </c>
      <c r="F32" s="36">
        <f>F33</f>
        <v>8403.7199999999993</v>
      </c>
      <c r="G32" s="36">
        <f>G33</f>
        <v>45222.07</v>
      </c>
      <c r="H32" s="36">
        <f>H33</f>
        <v>0</v>
      </c>
      <c r="I32" s="36">
        <f>I33</f>
        <v>0</v>
      </c>
      <c r="J32" s="36">
        <f t="shared" si="4"/>
        <v>62630.11</v>
      </c>
      <c r="P32" s="40"/>
    </row>
    <row r="33" spans="1:18" s="11" customFormat="1" x14ac:dyDescent="0.2">
      <c r="A33" s="40"/>
      <c r="B33" s="43" t="s">
        <v>19</v>
      </c>
      <c r="C33" s="12">
        <v>625</v>
      </c>
      <c r="D33" s="12">
        <v>321</v>
      </c>
      <c r="E33" s="12">
        <v>9004.32</v>
      </c>
      <c r="F33" s="38">
        <v>8403.7199999999993</v>
      </c>
      <c r="G33" s="39">
        <v>45222.07</v>
      </c>
      <c r="H33" s="38"/>
      <c r="I33" s="38"/>
      <c r="J33" s="36">
        <f t="shared" si="4"/>
        <v>62630.11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115</v>
      </c>
      <c r="D34" s="36">
        <f t="shared" si="9"/>
        <v>78</v>
      </c>
      <c r="E34" s="36">
        <f t="shared" si="9"/>
        <v>1325.26</v>
      </c>
      <c r="F34" s="36">
        <f t="shared" si="9"/>
        <v>3103.0119999999997</v>
      </c>
      <c r="G34" s="36">
        <f t="shared" si="9"/>
        <v>524769.61900000006</v>
      </c>
      <c r="H34" s="36">
        <f t="shared" si="9"/>
        <v>0</v>
      </c>
      <c r="I34" s="36">
        <f t="shared" si="9"/>
        <v>0</v>
      </c>
      <c r="J34" s="36">
        <f t="shared" si="4"/>
        <v>529197.89100000006</v>
      </c>
      <c r="P34" s="40"/>
    </row>
    <row r="35" spans="1:18" s="11" customFormat="1" x14ac:dyDescent="0.2">
      <c r="B35" s="41" t="s">
        <v>21</v>
      </c>
      <c r="C35" s="12">
        <v>115</v>
      </c>
      <c r="D35" s="12">
        <v>78</v>
      </c>
      <c r="E35" s="12">
        <v>1325.26</v>
      </c>
      <c r="F35" s="38">
        <v>3103.0119999999997</v>
      </c>
      <c r="G35" s="39">
        <v>524769.61900000006</v>
      </c>
      <c r="H35" s="38"/>
      <c r="I35" s="38"/>
      <c r="J35" s="36">
        <f t="shared" si="4"/>
        <v>529197.89100000006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3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3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3</v>
      </c>
      <c r="G37" s="39">
        <v>0</v>
      </c>
      <c r="H37" s="38"/>
      <c r="I37" s="38"/>
      <c r="J37" s="36">
        <f t="shared" si="4"/>
        <v>3</v>
      </c>
      <c r="P37" s="40"/>
    </row>
    <row r="38" spans="1:18" ht="13" x14ac:dyDescent="0.3">
      <c r="B38" s="66" t="s">
        <v>24</v>
      </c>
      <c r="C38" s="67">
        <f>C39+C41+C44</f>
        <v>472</v>
      </c>
      <c r="D38" s="67">
        <f>D39+D41+D44</f>
        <v>236</v>
      </c>
      <c r="E38" s="67">
        <f>E39+E41+E44</f>
        <v>6312</v>
      </c>
      <c r="F38" s="67">
        <f>F39+F41+F44</f>
        <v>444.91999999999996</v>
      </c>
      <c r="G38" s="67">
        <f t="shared" ref="G38:I38" si="11">G39+G41+G44</f>
        <v>0</v>
      </c>
      <c r="H38" s="67">
        <f t="shared" si="11"/>
        <v>12140.11</v>
      </c>
      <c r="I38" s="67">
        <f t="shared" si="11"/>
        <v>0</v>
      </c>
      <c r="J38" s="67">
        <f>SUM(E38:I38)</f>
        <v>18897.03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472</v>
      </c>
      <c r="D44" s="36">
        <f t="shared" si="14"/>
        <v>236</v>
      </c>
      <c r="E44" s="36">
        <f>E45</f>
        <v>6312</v>
      </c>
      <c r="F44" s="36">
        <f>F45</f>
        <v>444.91999999999996</v>
      </c>
      <c r="G44" s="36">
        <f>G45</f>
        <v>0</v>
      </c>
      <c r="H44" s="36">
        <f>H45</f>
        <v>12140.11</v>
      </c>
      <c r="I44" s="36">
        <f>I45</f>
        <v>0</v>
      </c>
      <c r="J44" s="36">
        <f>SUM(E44:I44)</f>
        <v>18897.03</v>
      </c>
      <c r="P44" s="40"/>
    </row>
    <row r="45" spans="1:18" s="11" customFormat="1" ht="12" thickBot="1" x14ac:dyDescent="0.25">
      <c r="B45" s="45" t="s">
        <v>41</v>
      </c>
      <c r="C45" s="12">
        <v>472</v>
      </c>
      <c r="D45" s="12">
        <v>236</v>
      </c>
      <c r="E45" s="12">
        <v>6312</v>
      </c>
      <c r="F45" s="46">
        <v>444.91999999999996</v>
      </c>
      <c r="G45" s="47">
        <v>0</v>
      </c>
      <c r="H45" s="39">
        <v>12140.11</v>
      </c>
      <c r="I45" s="46"/>
      <c r="J45" s="48">
        <f>SUM(E45:I45)</f>
        <v>18897.03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45" formulaRange="1"/>
    <ignoredError sqref="J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F0CF-D5BA-46C6-AAED-BB8993F3B5D8}">
  <dimension ref="A10:R71"/>
  <sheetViews>
    <sheetView showGridLines="0" topLeftCell="A7" zoomScale="85" zoomScaleNormal="85" zoomScaleSheetLayoutView="100" workbookViewId="0">
      <selection activeCell="H46" sqref="H46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4"/>
      <c r="C10" s="74"/>
      <c r="D10" s="74"/>
      <c r="E10" s="74"/>
      <c r="F10" s="74"/>
      <c r="G10" s="74"/>
      <c r="H10" s="74"/>
      <c r="I10" s="74"/>
      <c r="J10" s="74"/>
    </row>
    <row r="11" spans="2:10" ht="12" customHeight="1" x14ac:dyDescent="0.25">
      <c r="B11" s="74"/>
      <c r="C11" s="74"/>
      <c r="D11" s="74"/>
      <c r="E11" s="74"/>
      <c r="F11" s="74"/>
      <c r="G11" s="74"/>
      <c r="H11" s="74"/>
      <c r="I11" s="74"/>
      <c r="J11" s="74"/>
    </row>
    <row r="12" spans="2:10" ht="12" customHeight="1" x14ac:dyDescent="0.25">
      <c r="B12" s="74"/>
      <c r="C12" s="74"/>
      <c r="D12" s="74"/>
      <c r="E12" s="74"/>
      <c r="F12" s="74"/>
      <c r="G12" s="74"/>
      <c r="H12" s="74"/>
      <c r="I12" s="74"/>
      <c r="J12" s="74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5" t="s">
        <v>0</v>
      </c>
      <c r="C15" s="78" t="s">
        <v>1</v>
      </c>
      <c r="D15" s="79"/>
      <c r="E15" s="80"/>
      <c r="F15" s="72" t="s">
        <v>2</v>
      </c>
      <c r="G15" s="72" t="s">
        <v>3</v>
      </c>
      <c r="H15" s="72" t="s">
        <v>4</v>
      </c>
      <c r="I15" s="72" t="s">
        <v>5</v>
      </c>
      <c r="J15" s="72" t="s">
        <v>45</v>
      </c>
    </row>
    <row r="16" spans="2:10" ht="18.75" customHeight="1" x14ac:dyDescent="0.25">
      <c r="B16" s="76"/>
      <c r="C16" s="72" t="s">
        <v>42</v>
      </c>
      <c r="D16" s="72" t="s">
        <v>43</v>
      </c>
      <c r="E16" s="72" t="s">
        <v>44</v>
      </c>
      <c r="F16" s="81"/>
      <c r="G16" s="81"/>
      <c r="H16" s="81"/>
      <c r="I16" s="81"/>
      <c r="J16" s="81"/>
    </row>
    <row r="17" spans="2:16" ht="27" customHeight="1" thickBot="1" x14ac:dyDescent="0.3">
      <c r="B17" s="77"/>
      <c r="C17" s="73"/>
      <c r="D17" s="73"/>
      <c r="E17" s="73"/>
      <c r="F17" s="73"/>
      <c r="G17" s="73"/>
      <c r="H17" s="73"/>
      <c r="I17" s="73"/>
      <c r="J17" s="73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53688</v>
      </c>
      <c r="D19" s="25">
        <f t="shared" si="0"/>
        <v>31789</v>
      </c>
      <c r="E19" s="25">
        <f t="shared" si="0"/>
        <v>638178.24159999995</v>
      </c>
      <c r="F19" s="25">
        <f t="shared" si="0"/>
        <v>148.31</v>
      </c>
      <c r="G19" s="25">
        <f t="shared" si="0"/>
        <v>0</v>
      </c>
      <c r="H19" s="25">
        <f t="shared" si="0"/>
        <v>0</v>
      </c>
      <c r="I19" s="25">
        <f t="shared" si="0"/>
        <v>251.88</v>
      </c>
      <c r="J19" s="25">
        <f>SUM(E19:I19)</f>
        <v>638578.43160000001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53688</v>
      </c>
      <c r="D22" s="34">
        <f t="shared" si="1"/>
        <v>31789</v>
      </c>
      <c r="E22" s="34">
        <f t="shared" si="1"/>
        <v>638178.24159999995</v>
      </c>
      <c r="F22" s="34">
        <f t="shared" si="1"/>
        <v>148.31</v>
      </c>
      <c r="G22" s="34">
        <f t="shared" si="1"/>
        <v>0</v>
      </c>
      <c r="H22" s="34">
        <f t="shared" si="1"/>
        <v>0</v>
      </c>
      <c r="I22" s="34">
        <f t="shared" si="1"/>
        <v>251.88</v>
      </c>
      <c r="J22" s="35">
        <f t="shared" si="1"/>
        <v>638578.43160000001</v>
      </c>
      <c r="M22" s="19"/>
    </row>
    <row r="23" spans="2:16" ht="13" x14ac:dyDescent="0.3">
      <c r="B23" s="66" t="s">
        <v>9</v>
      </c>
      <c r="C23" s="67">
        <f>C24+C28+C34+C36+C32+C26</f>
        <v>53688</v>
      </c>
      <c r="D23" s="67">
        <f t="shared" ref="D23:F23" si="2">D24+D28+D34+D36+D32+D26</f>
        <v>31789</v>
      </c>
      <c r="E23" s="67">
        <f t="shared" si="2"/>
        <v>638178.24159999995</v>
      </c>
      <c r="F23" s="67">
        <f t="shared" si="2"/>
        <v>148.31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251.88</v>
      </c>
      <c r="J23" s="68">
        <f t="shared" ref="J23:J43" si="4">SUM(E23:I23)</f>
        <v>638578.43160000001</v>
      </c>
      <c r="M23" s="19"/>
    </row>
    <row r="24" spans="2:16" ht="13" x14ac:dyDescent="0.25">
      <c r="B24" s="10" t="s">
        <v>10</v>
      </c>
      <c r="C24" s="36">
        <f t="shared" ref="C24:I24" si="5">C25</f>
        <v>1</v>
      </c>
      <c r="D24" s="36">
        <f t="shared" si="5"/>
        <v>1</v>
      </c>
      <c r="E24" s="36">
        <f t="shared" si="5"/>
        <v>22.21</v>
      </c>
      <c r="F24" s="36">
        <f t="shared" si="5"/>
        <v>148.31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170.52</v>
      </c>
      <c r="M24" s="19"/>
    </row>
    <row r="25" spans="2:16" s="11" customFormat="1" x14ac:dyDescent="0.2">
      <c r="B25" s="37" t="s">
        <v>11</v>
      </c>
      <c r="C25" s="12">
        <v>1</v>
      </c>
      <c r="D25" s="12">
        <v>1</v>
      </c>
      <c r="E25" s="12">
        <v>22.21</v>
      </c>
      <c r="F25" s="38">
        <v>148.31</v>
      </c>
      <c r="G25" s="39"/>
      <c r="H25" s="38"/>
      <c r="I25" s="38"/>
      <c r="J25" s="36">
        <f t="shared" si="4"/>
        <v>170.52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53687</v>
      </c>
      <c r="D28" s="42">
        <f t="shared" si="7"/>
        <v>31788</v>
      </c>
      <c r="E28" s="42">
        <f t="shared" si="7"/>
        <v>638156.03159999999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251.88</v>
      </c>
      <c r="J28" s="36">
        <f t="shared" si="4"/>
        <v>638407.91159999999</v>
      </c>
    </row>
    <row r="29" spans="2:16" s="11" customFormat="1" x14ac:dyDescent="0.2">
      <c r="B29" s="43" t="s">
        <v>15</v>
      </c>
      <c r="C29" s="12">
        <v>18908</v>
      </c>
      <c r="D29" s="12">
        <v>11467</v>
      </c>
      <c r="E29" s="12">
        <v>210079.32300000003</v>
      </c>
      <c r="F29" s="38"/>
      <c r="G29" s="39"/>
      <c r="H29" s="38"/>
      <c r="I29" s="38">
        <v>251.88</v>
      </c>
      <c r="J29" s="36">
        <f t="shared" si="4"/>
        <v>210331.20300000004</v>
      </c>
      <c r="P29" s="40"/>
    </row>
    <row r="30" spans="2:16" s="11" customFormat="1" x14ac:dyDescent="0.2">
      <c r="B30" s="43" t="s">
        <v>16</v>
      </c>
      <c r="C30" s="12">
        <v>34779</v>
      </c>
      <c r="D30" s="12">
        <v>20321</v>
      </c>
      <c r="E30" s="12">
        <v>428076.70859999995</v>
      </c>
      <c r="F30" s="38"/>
      <c r="G30" s="38"/>
      <c r="H30" s="38"/>
      <c r="I30" s="38"/>
      <c r="J30" s="36">
        <f t="shared" si="4"/>
        <v>428076.70859999995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0" formulaRange="1"/>
    <ignoredError sqref="J4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28A0-EF92-4CA0-A07E-71DA02B6D487}">
  <dimension ref="A10:R71"/>
  <sheetViews>
    <sheetView showGridLines="0" zoomScale="85" zoomScaleNormal="85" zoomScaleSheetLayoutView="100" workbookViewId="0">
      <selection activeCell="I45" sqref="I45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4"/>
      <c r="C10" s="74"/>
      <c r="D10" s="74"/>
      <c r="E10" s="74"/>
      <c r="F10" s="74"/>
      <c r="G10" s="74"/>
      <c r="H10" s="74"/>
      <c r="I10" s="74"/>
      <c r="J10" s="74"/>
    </row>
    <row r="11" spans="2:10" ht="12" customHeight="1" x14ac:dyDescent="0.25">
      <c r="B11" s="74"/>
      <c r="C11" s="74"/>
      <c r="D11" s="74"/>
      <c r="E11" s="74"/>
      <c r="F11" s="74"/>
      <c r="G11" s="74"/>
      <c r="H11" s="74"/>
      <c r="I11" s="74"/>
      <c r="J11" s="74"/>
    </row>
    <row r="12" spans="2:10" ht="12" customHeight="1" x14ac:dyDescent="0.25">
      <c r="B12" s="74"/>
      <c r="C12" s="74"/>
      <c r="D12" s="74"/>
      <c r="E12" s="74"/>
      <c r="F12" s="74"/>
      <c r="G12" s="74"/>
      <c r="H12" s="74"/>
      <c r="I12" s="74"/>
      <c r="J12" s="74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5" t="s">
        <v>0</v>
      </c>
      <c r="C15" s="78" t="s">
        <v>1</v>
      </c>
      <c r="D15" s="79"/>
      <c r="E15" s="80"/>
      <c r="F15" s="72" t="s">
        <v>2</v>
      </c>
      <c r="G15" s="72" t="s">
        <v>3</v>
      </c>
      <c r="H15" s="72" t="s">
        <v>4</v>
      </c>
      <c r="I15" s="72" t="s">
        <v>5</v>
      </c>
      <c r="J15" s="72" t="s">
        <v>45</v>
      </c>
    </row>
    <row r="16" spans="2:10" ht="18.75" customHeight="1" x14ac:dyDescent="0.25">
      <c r="B16" s="76"/>
      <c r="C16" s="72" t="s">
        <v>42</v>
      </c>
      <c r="D16" s="72" t="s">
        <v>43</v>
      </c>
      <c r="E16" s="72" t="s">
        <v>44</v>
      </c>
      <c r="F16" s="81"/>
      <c r="G16" s="81"/>
      <c r="H16" s="81"/>
      <c r="I16" s="81"/>
      <c r="J16" s="81"/>
    </row>
    <row r="17" spans="2:16" ht="27" customHeight="1" thickBot="1" x14ac:dyDescent="0.3">
      <c r="B17" s="77"/>
      <c r="C17" s="73"/>
      <c r="D17" s="73"/>
      <c r="E17" s="73"/>
      <c r="F17" s="73"/>
      <c r="G17" s="73"/>
      <c r="H17" s="73"/>
      <c r="I17" s="73"/>
      <c r="J17" s="73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7360</v>
      </c>
      <c r="D19" s="25">
        <f t="shared" si="0"/>
        <v>3975</v>
      </c>
      <c r="E19" s="25">
        <f t="shared" si="0"/>
        <v>28086.116999999995</v>
      </c>
      <c r="F19" s="25">
        <f t="shared" si="0"/>
        <v>17.54</v>
      </c>
      <c r="G19" s="25">
        <f t="shared" si="0"/>
        <v>0</v>
      </c>
      <c r="H19" s="25">
        <f t="shared" si="0"/>
        <v>0</v>
      </c>
      <c r="I19" s="25">
        <f t="shared" si="0"/>
        <v>1015.34</v>
      </c>
      <c r="J19" s="25">
        <f>SUM(E19:I19)</f>
        <v>29118.996999999996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7360</v>
      </c>
      <c r="D22" s="34">
        <f t="shared" si="1"/>
        <v>3975</v>
      </c>
      <c r="E22" s="34">
        <f t="shared" si="1"/>
        <v>28086.116999999995</v>
      </c>
      <c r="F22" s="34">
        <f t="shared" si="1"/>
        <v>17.54</v>
      </c>
      <c r="G22" s="34">
        <f t="shared" si="1"/>
        <v>0</v>
      </c>
      <c r="H22" s="34">
        <f t="shared" si="1"/>
        <v>0</v>
      </c>
      <c r="I22" s="34">
        <f t="shared" si="1"/>
        <v>1015.34</v>
      </c>
      <c r="J22" s="35">
        <f t="shared" si="1"/>
        <v>29118.996999999996</v>
      </c>
      <c r="M22" s="19"/>
    </row>
    <row r="23" spans="2:16" ht="13" x14ac:dyDescent="0.3">
      <c r="B23" s="66" t="s">
        <v>9</v>
      </c>
      <c r="C23" s="67">
        <f>C24+C28+C34+C36+C32+C26</f>
        <v>7360</v>
      </c>
      <c r="D23" s="67">
        <f t="shared" ref="D23:F23" si="2">D24+D28+D34+D36+D32+D26</f>
        <v>3975</v>
      </c>
      <c r="E23" s="67">
        <f t="shared" si="2"/>
        <v>28086.116999999995</v>
      </c>
      <c r="F23" s="67">
        <f t="shared" si="2"/>
        <v>17.54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1015.34</v>
      </c>
      <c r="J23" s="68">
        <f t="shared" ref="J23:J43" si="4">SUM(E23:I23)</f>
        <v>29118.996999999996</v>
      </c>
      <c r="M23" s="19"/>
    </row>
    <row r="24" spans="2:16" ht="13" x14ac:dyDescent="0.25">
      <c r="B24" s="10" t="s">
        <v>10</v>
      </c>
      <c r="C24" s="36">
        <f t="shared" ref="C24:I24" si="5">C25</f>
        <v>132</v>
      </c>
      <c r="D24" s="36">
        <f t="shared" si="5"/>
        <v>83</v>
      </c>
      <c r="E24" s="36">
        <f t="shared" si="5"/>
        <v>420.74199999999996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420.74199999999996</v>
      </c>
      <c r="M24" s="19"/>
    </row>
    <row r="25" spans="2:16" s="11" customFormat="1" x14ac:dyDescent="0.2">
      <c r="B25" s="37" t="s">
        <v>11</v>
      </c>
      <c r="C25" s="12">
        <v>132</v>
      </c>
      <c r="D25" s="12">
        <v>83</v>
      </c>
      <c r="E25" s="12">
        <v>420.74199999999996</v>
      </c>
      <c r="F25" s="38"/>
      <c r="G25" s="39"/>
      <c r="H25" s="38"/>
      <c r="I25" s="38"/>
      <c r="J25" s="36">
        <f t="shared" si="4"/>
        <v>420.74199999999996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7228</v>
      </c>
      <c r="D28" s="42">
        <f t="shared" si="7"/>
        <v>3892</v>
      </c>
      <c r="E28" s="42">
        <f t="shared" si="7"/>
        <v>27665.374999999996</v>
      </c>
      <c r="F28" s="42">
        <f t="shared" si="7"/>
        <v>17.54</v>
      </c>
      <c r="G28" s="42">
        <f t="shared" si="7"/>
        <v>0</v>
      </c>
      <c r="H28" s="42">
        <f t="shared" si="7"/>
        <v>0</v>
      </c>
      <c r="I28" s="42">
        <f t="shared" si="7"/>
        <v>1015.34</v>
      </c>
      <c r="J28" s="36">
        <f t="shared" si="4"/>
        <v>28698.254999999997</v>
      </c>
    </row>
    <row r="29" spans="2:16" s="11" customFormat="1" x14ac:dyDescent="0.2">
      <c r="B29" s="43" t="s">
        <v>15</v>
      </c>
      <c r="C29" s="12">
        <v>1832</v>
      </c>
      <c r="D29" s="12">
        <v>952</v>
      </c>
      <c r="E29" s="12">
        <v>7936.7160000000013</v>
      </c>
      <c r="F29" s="38">
        <v>17.54</v>
      </c>
      <c r="G29" s="39"/>
      <c r="H29" s="38"/>
      <c r="I29" s="38">
        <v>1015.34</v>
      </c>
      <c r="J29" s="36">
        <f t="shared" si="4"/>
        <v>8969.5960000000014</v>
      </c>
      <c r="P29" s="40"/>
    </row>
    <row r="30" spans="2:16" s="11" customFormat="1" x14ac:dyDescent="0.2">
      <c r="B30" s="43" t="s">
        <v>16</v>
      </c>
      <c r="C30" s="12">
        <v>5396</v>
      </c>
      <c r="D30" s="12">
        <v>2940</v>
      </c>
      <c r="E30" s="12">
        <v>19728.658999999996</v>
      </c>
      <c r="F30" s="38"/>
      <c r="G30" s="38"/>
      <c r="H30" s="38"/>
      <c r="I30" s="38"/>
      <c r="J30" s="36">
        <f t="shared" si="4"/>
        <v>19728.658999999996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0" formulaRange="1"/>
    <ignoredError sqref="J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2023-12-07T21:17:57Z</dcterms:modified>
</cp:coreProperties>
</file>