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3\10 OCTUBRE 2023\"/>
    </mc:Choice>
  </mc:AlternateContent>
  <xr:revisionPtr revIDLastSave="0" documentId="13_ncr:1_{C0BBBD8D-2BBC-466D-ADAC-73301BF829F6}" xr6:coauthVersionLast="47" xr6:coauthVersionMax="47" xr10:uidLastSave="{00000000-0000-0000-0000-000000000000}"/>
  <bookViews>
    <workbookView xWindow="-120" yWindow="-120" windowWidth="24240" windowHeight="13140" tabRatio="73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8" l="1"/>
  <c r="I58" i="8"/>
  <c r="H58" i="8"/>
  <c r="H57" i="8" s="1"/>
  <c r="G58" i="8"/>
  <c r="F58" i="8"/>
  <c r="J58" i="8" s="1"/>
  <c r="E58" i="8"/>
  <c r="D58" i="8"/>
  <c r="C58" i="8"/>
  <c r="I57" i="8"/>
  <c r="G57" i="8"/>
  <c r="F57" i="8"/>
  <c r="J57" i="8" s="1"/>
  <c r="E57" i="8"/>
  <c r="D57" i="8"/>
  <c r="C57" i="8"/>
  <c r="J56" i="8"/>
  <c r="I55" i="8"/>
  <c r="H55" i="8"/>
  <c r="G55" i="8"/>
  <c r="F55" i="8"/>
  <c r="E55" i="8"/>
  <c r="J55" i="8" s="1"/>
  <c r="D55" i="8"/>
  <c r="C55" i="8"/>
  <c r="J54" i="8"/>
  <c r="I53" i="8"/>
  <c r="H53" i="8"/>
  <c r="G53" i="8"/>
  <c r="F53" i="8"/>
  <c r="J53" i="8" s="1"/>
  <c r="E53" i="8"/>
  <c r="D53" i="8"/>
  <c r="C53" i="8"/>
  <c r="J52" i="8"/>
  <c r="I51" i="8"/>
  <c r="H51" i="8"/>
  <c r="G51" i="8"/>
  <c r="F51" i="8"/>
  <c r="E51" i="8"/>
  <c r="J51" i="8" s="1"/>
  <c r="D51" i="8"/>
  <c r="C51" i="8"/>
  <c r="J50" i="8"/>
  <c r="I49" i="8"/>
  <c r="H49" i="8"/>
  <c r="H48" i="8" s="1"/>
  <c r="H47" i="8" s="1"/>
  <c r="G49" i="8"/>
  <c r="F49" i="8"/>
  <c r="J49" i="8" s="1"/>
  <c r="E49" i="8"/>
  <c r="D49" i="8"/>
  <c r="C49" i="8"/>
  <c r="D48" i="8"/>
  <c r="D47" i="8" s="1"/>
  <c r="J59" i="7"/>
  <c r="I58" i="7"/>
  <c r="H58" i="7"/>
  <c r="H57" i="7" s="1"/>
  <c r="G58" i="7"/>
  <c r="F58" i="7"/>
  <c r="E58" i="7"/>
  <c r="J58" i="7" s="1"/>
  <c r="D58" i="7"/>
  <c r="C58" i="7"/>
  <c r="I57" i="7"/>
  <c r="G57" i="7"/>
  <c r="F57" i="7"/>
  <c r="J57" i="7" s="1"/>
  <c r="E57" i="7"/>
  <c r="D57" i="7"/>
  <c r="C57" i="7"/>
  <c r="J56" i="7"/>
  <c r="I55" i="7"/>
  <c r="H55" i="7"/>
  <c r="G55" i="7"/>
  <c r="F55" i="7"/>
  <c r="E55" i="7"/>
  <c r="J55" i="7" s="1"/>
  <c r="D55" i="7"/>
  <c r="C55" i="7"/>
  <c r="J54" i="7"/>
  <c r="I53" i="7"/>
  <c r="H53" i="7"/>
  <c r="G53" i="7"/>
  <c r="F53" i="7"/>
  <c r="J53" i="7" s="1"/>
  <c r="E53" i="7"/>
  <c r="D53" i="7"/>
  <c r="D48" i="7" s="1"/>
  <c r="D47" i="7" s="1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J49" i="7" s="1"/>
  <c r="E49" i="7"/>
  <c r="D49" i="7"/>
  <c r="C49" i="7"/>
  <c r="H48" i="7"/>
  <c r="H47" i="7" s="1"/>
  <c r="J59" i="6"/>
  <c r="I58" i="6"/>
  <c r="H58" i="6"/>
  <c r="G58" i="6"/>
  <c r="F58" i="6"/>
  <c r="J58" i="6" s="1"/>
  <c r="E58" i="6"/>
  <c r="D58" i="6"/>
  <c r="C58" i="6"/>
  <c r="I57" i="6"/>
  <c r="H57" i="6"/>
  <c r="G57" i="6"/>
  <c r="F57" i="6"/>
  <c r="J57" i="6" s="1"/>
  <c r="E57" i="6"/>
  <c r="D57" i="6"/>
  <c r="C57" i="6"/>
  <c r="J56" i="6"/>
  <c r="I55" i="6"/>
  <c r="H55" i="6"/>
  <c r="G55" i="6"/>
  <c r="F55" i="6"/>
  <c r="E55" i="6"/>
  <c r="D55" i="6"/>
  <c r="C55" i="6"/>
  <c r="J54" i="6"/>
  <c r="I53" i="6"/>
  <c r="H53" i="6"/>
  <c r="G53" i="6"/>
  <c r="F53" i="6"/>
  <c r="E53" i="6"/>
  <c r="D53" i="6"/>
  <c r="C53" i="6"/>
  <c r="J52" i="6"/>
  <c r="I51" i="6"/>
  <c r="H51" i="6"/>
  <c r="G51" i="6"/>
  <c r="F51" i="6"/>
  <c r="E51" i="6"/>
  <c r="J51" i="6" s="1"/>
  <c r="D51" i="6"/>
  <c r="C51" i="6"/>
  <c r="J50" i="6"/>
  <c r="I49" i="6"/>
  <c r="H49" i="6"/>
  <c r="H48" i="6" s="1"/>
  <c r="H47" i="6" s="1"/>
  <c r="G49" i="6"/>
  <c r="F49" i="6"/>
  <c r="E49" i="6"/>
  <c r="D49" i="6"/>
  <c r="D48" i="6" s="1"/>
  <c r="D47" i="6" s="1"/>
  <c r="C4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7" i="5"/>
  <c r="J50" i="5"/>
  <c r="J51" i="5"/>
  <c r="J52" i="5"/>
  <c r="D49" i="5"/>
  <c r="E49" i="5"/>
  <c r="J49" i="5" s="1"/>
  <c r="F49" i="5"/>
  <c r="G49" i="5"/>
  <c r="H49" i="5"/>
  <c r="H48" i="5" s="1"/>
  <c r="I49" i="5"/>
  <c r="C55" i="5"/>
  <c r="C53" i="5"/>
  <c r="C49" i="5"/>
  <c r="J48" i="8" l="1"/>
  <c r="G48" i="8"/>
  <c r="G47" i="8" s="1"/>
  <c r="F48" i="8"/>
  <c r="F47" i="8" s="1"/>
  <c r="C48" i="8"/>
  <c r="C47" i="8" s="1"/>
  <c r="I48" i="8"/>
  <c r="I47" i="8" s="1"/>
  <c r="J48" i="7"/>
  <c r="F48" i="7"/>
  <c r="F47" i="7" s="1"/>
  <c r="C48" i="7"/>
  <c r="C47" i="7" s="1"/>
  <c r="G48" i="7"/>
  <c r="G47" i="7" s="1"/>
  <c r="I48" i="7"/>
  <c r="I47" i="7" s="1"/>
  <c r="J55" i="6"/>
  <c r="I48" i="6"/>
  <c r="I47" i="6" s="1"/>
  <c r="J49" i="6"/>
  <c r="F48" i="6"/>
  <c r="F47" i="6" s="1"/>
  <c r="C48" i="6"/>
  <c r="C47" i="6" s="1"/>
  <c r="G48" i="6"/>
  <c r="G47" i="6" s="1"/>
  <c r="J55" i="5"/>
  <c r="F48" i="5"/>
  <c r="G48" i="5"/>
  <c r="E48" i="8"/>
  <c r="E47" i="8" s="1"/>
  <c r="E48" i="7"/>
  <c r="E47" i="7" s="1"/>
  <c r="J53" i="6"/>
  <c r="J48" i="6" s="1"/>
  <c r="E48" i="6"/>
  <c r="E47" i="6" s="1"/>
  <c r="I48" i="5"/>
  <c r="E48" i="5"/>
  <c r="D48" i="5"/>
  <c r="J53" i="5"/>
  <c r="C48" i="5"/>
  <c r="J47" i="8" l="1"/>
  <c r="J47" i="7"/>
  <c r="J47" i="6"/>
  <c r="J48" i="5"/>
  <c r="J59" i="9"/>
  <c r="L58" i="9"/>
  <c r="L57" i="9" s="1"/>
  <c r="K58" i="9"/>
  <c r="I58" i="9"/>
  <c r="I57" i="9" s="1"/>
  <c r="H58" i="9"/>
  <c r="G58" i="9"/>
  <c r="F58" i="9"/>
  <c r="F57" i="9" s="1"/>
  <c r="E58" i="9"/>
  <c r="D58" i="9"/>
  <c r="C58" i="9"/>
  <c r="K57" i="9"/>
  <c r="H57" i="9"/>
  <c r="G57" i="9"/>
  <c r="E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I48" i="9" s="1"/>
  <c r="I47" i="9" s="1"/>
  <c r="H53" i="9"/>
  <c r="G53" i="9"/>
  <c r="F53" i="9"/>
  <c r="E53" i="9"/>
  <c r="E48" i="9" s="1"/>
  <c r="E47" i="9" s="1"/>
  <c r="C53" i="9"/>
  <c r="J52" i="9"/>
  <c r="L51" i="9"/>
  <c r="K51" i="9"/>
  <c r="I51" i="9"/>
  <c r="H51" i="9"/>
  <c r="G51" i="9"/>
  <c r="F51" i="9"/>
  <c r="J51" i="9" s="1"/>
  <c r="E51" i="9"/>
  <c r="D51" i="9"/>
  <c r="C51" i="9"/>
  <c r="J50" i="9"/>
  <c r="J49" i="9" s="1"/>
  <c r="L49" i="9"/>
  <c r="K49" i="9"/>
  <c r="I49" i="9"/>
  <c r="H49" i="9"/>
  <c r="G49" i="9"/>
  <c r="G48" i="9" s="1"/>
  <c r="G47" i="9" s="1"/>
  <c r="F49" i="9"/>
  <c r="E49" i="9"/>
  <c r="D49" i="9"/>
  <c r="C49" i="9"/>
  <c r="C48" i="9" s="1"/>
  <c r="C47" i="9" s="1"/>
  <c r="M45" i="9"/>
  <c r="J45" i="9"/>
  <c r="L44" i="9"/>
  <c r="K44" i="9"/>
  <c r="I44" i="9"/>
  <c r="H44" i="9"/>
  <c r="J44" i="9" s="1"/>
  <c r="G44" i="9"/>
  <c r="F44" i="9"/>
  <c r="E44" i="9"/>
  <c r="D44" i="9"/>
  <c r="C44" i="9"/>
  <c r="M44" i="9" s="1"/>
  <c r="M43" i="9"/>
  <c r="J43" i="9"/>
  <c r="N43" i="9" s="1"/>
  <c r="J42" i="9"/>
  <c r="L41" i="9"/>
  <c r="L38" i="9" s="1"/>
  <c r="L22" i="9" s="1"/>
  <c r="K41" i="9"/>
  <c r="I41" i="9"/>
  <c r="H41" i="9"/>
  <c r="H38" i="9" s="1"/>
  <c r="H22" i="9" s="1"/>
  <c r="G41" i="9"/>
  <c r="F41" i="9"/>
  <c r="J41" i="9" s="1"/>
  <c r="N41" i="9" s="1"/>
  <c r="E41" i="9"/>
  <c r="D41" i="9"/>
  <c r="D38" i="9" s="1"/>
  <c r="D22" i="9" s="1"/>
  <c r="C41" i="9"/>
  <c r="M41" i="9" s="1"/>
  <c r="N40" i="9"/>
  <c r="J40" i="9"/>
  <c r="L39" i="9"/>
  <c r="K39" i="9"/>
  <c r="I39" i="9"/>
  <c r="H39" i="9"/>
  <c r="G39" i="9"/>
  <c r="F39" i="9"/>
  <c r="E39" i="9"/>
  <c r="J39" i="9" s="1"/>
  <c r="N39" i="9" s="1"/>
  <c r="D39" i="9"/>
  <c r="C39" i="9"/>
  <c r="M38" i="9"/>
  <c r="K38" i="9"/>
  <c r="I38" i="9"/>
  <c r="G38" i="9"/>
  <c r="E38" i="9"/>
  <c r="C38" i="9"/>
  <c r="J37" i="9"/>
  <c r="N37" i="9" s="1"/>
  <c r="L36" i="9"/>
  <c r="K36" i="9"/>
  <c r="I36" i="9"/>
  <c r="H36" i="9"/>
  <c r="G36" i="9"/>
  <c r="F36" i="9"/>
  <c r="J36" i="9" s="1"/>
  <c r="N36" i="9" s="1"/>
  <c r="E36" i="9"/>
  <c r="D36" i="9"/>
  <c r="C36" i="9"/>
  <c r="N35" i="9"/>
  <c r="J35" i="9"/>
  <c r="L34" i="9"/>
  <c r="K34" i="9"/>
  <c r="K23" i="9" s="1"/>
  <c r="K22" i="9" s="1"/>
  <c r="I34" i="9"/>
  <c r="I23" i="9" s="1"/>
  <c r="I22" i="9" s="1"/>
  <c r="H34" i="9"/>
  <c r="G34" i="9"/>
  <c r="G23" i="9" s="1"/>
  <c r="G22" i="9" s="1"/>
  <c r="F34" i="9"/>
  <c r="E34" i="9"/>
  <c r="J34" i="9" s="1"/>
  <c r="N34" i="9" s="1"/>
  <c r="D34" i="9"/>
  <c r="C34" i="9"/>
  <c r="C23" i="9" s="1"/>
  <c r="M33" i="9"/>
  <c r="J33" i="9"/>
  <c r="N33" i="9" s="1"/>
  <c r="L32" i="9"/>
  <c r="K32" i="9"/>
  <c r="I32" i="9"/>
  <c r="H32" i="9"/>
  <c r="G32" i="9"/>
  <c r="F32" i="9"/>
  <c r="J32" i="9" s="1"/>
  <c r="N32" i="9" s="1"/>
  <c r="E32" i="9"/>
  <c r="D32" i="9"/>
  <c r="C32" i="9"/>
  <c r="M32" i="9" s="1"/>
  <c r="N31" i="9"/>
  <c r="J31" i="9"/>
  <c r="M30" i="9"/>
  <c r="J30" i="9"/>
  <c r="N30" i="9" s="1"/>
  <c r="M29" i="9"/>
  <c r="J29" i="9"/>
  <c r="N29" i="9" s="1"/>
  <c r="L28" i="9"/>
  <c r="K28" i="9"/>
  <c r="I28" i="9"/>
  <c r="H28" i="9"/>
  <c r="G28" i="9"/>
  <c r="F28" i="9"/>
  <c r="J28" i="9" s="1"/>
  <c r="N28" i="9" s="1"/>
  <c r="E28" i="9"/>
  <c r="D28" i="9"/>
  <c r="C28" i="9"/>
  <c r="M28" i="9" s="1"/>
  <c r="N27" i="9"/>
  <c r="J27" i="9"/>
  <c r="L26" i="9"/>
  <c r="K26" i="9"/>
  <c r="I26" i="9"/>
  <c r="H26" i="9"/>
  <c r="G26" i="9"/>
  <c r="F26" i="9"/>
  <c r="E26" i="9"/>
  <c r="J26" i="9" s="1"/>
  <c r="N26" i="9" s="1"/>
  <c r="D26" i="9"/>
  <c r="C26" i="9"/>
  <c r="M25" i="9"/>
  <c r="J25" i="9"/>
  <c r="N25" i="9" s="1"/>
  <c r="L24" i="9"/>
  <c r="K24" i="9"/>
  <c r="J24" i="9"/>
  <c r="N24" i="9" s="1"/>
  <c r="I24" i="9"/>
  <c r="H24" i="9"/>
  <c r="G24" i="9"/>
  <c r="F24" i="9"/>
  <c r="E24" i="9"/>
  <c r="D24" i="9"/>
  <c r="C24" i="9"/>
  <c r="M24" i="9" s="1"/>
  <c r="L23" i="9"/>
  <c r="H23" i="9"/>
  <c r="F23" i="9"/>
  <c r="D23" i="9"/>
  <c r="J53" i="9" l="1"/>
  <c r="I19" i="9"/>
  <c r="K48" i="9"/>
  <c r="K47" i="9" s="1"/>
  <c r="D48" i="9"/>
  <c r="D47" i="9" s="1"/>
  <c r="H48" i="9"/>
  <c r="H47" i="9" s="1"/>
  <c r="J55" i="9"/>
  <c r="K19" i="9"/>
  <c r="D19" i="9"/>
  <c r="H19" i="9"/>
  <c r="L48" i="9"/>
  <c r="L47" i="9"/>
  <c r="L19" i="9" s="1"/>
  <c r="M23" i="9"/>
  <c r="C22" i="9"/>
  <c r="G19" i="9"/>
  <c r="J57" i="9"/>
  <c r="J38" i="9"/>
  <c r="N38" i="9" s="1"/>
  <c r="J58" i="9"/>
  <c r="F38" i="9"/>
  <c r="F22" i="9" s="1"/>
  <c r="F48" i="9"/>
  <c r="F47" i="9" s="1"/>
  <c r="E23" i="9"/>
  <c r="J47" i="9" l="1"/>
  <c r="F19" i="9"/>
  <c r="J48" i="9"/>
  <c r="E22" i="9"/>
  <c r="E19" i="9" s="1"/>
  <c r="J23" i="9"/>
  <c r="M22" i="9"/>
  <c r="C19" i="9"/>
  <c r="M19" i="9" s="1"/>
  <c r="J19" i="9" l="1"/>
  <c r="N19" i="9" s="1"/>
  <c r="J22" i="9"/>
  <c r="N22" i="9" s="1"/>
  <c r="N23" i="9"/>
  <c r="J45" i="8" l="1"/>
  <c r="I44" i="8"/>
  <c r="H44" i="8"/>
  <c r="G44" i="8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G38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H51" i="5"/>
  <c r="G51" i="5"/>
  <c r="F51" i="5"/>
  <c r="E51" i="5"/>
  <c r="D51" i="5"/>
  <c r="C51" i="5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24" i="8" l="1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I22" i="8"/>
  <c r="I19" i="8" s="1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E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F22" i="7" s="1"/>
  <c r="F19" i="7" s="1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C22" i="8" l="1"/>
  <c r="E22" i="8"/>
  <c r="G19" i="8"/>
  <c r="C22" i="6"/>
  <c r="I22" i="6"/>
  <c r="I19" i="6" s="1"/>
  <c r="H19" i="5"/>
  <c r="C22" i="5"/>
  <c r="C19" i="5" s="1"/>
  <c r="H22" i="8"/>
  <c r="H19" i="8" s="1"/>
  <c r="J23" i="8"/>
  <c r="D22" i="8"/>
  <c r="D19" i="8" s="1"/>
  <c r="C19" i="8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C19" i="6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<sst xmlns="http://schemas.openxmlformats.org/spreadsheetml/2006/main" count="314" uniqueCount="59">
  <si>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</si>
  <si>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</si>
  <si>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</si>
  <si>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</si>
  <si>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</si>
  <si>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</si>
  <si>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</si>
  <si>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</si>
  <si>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</si>
  <si>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</si>
  <si>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</si>
  <si>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</si>
  <si>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</si>
  <si>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</si>
  <si>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</si>
  <si>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</si>
  <si>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</si>
  <si>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</si>
  <si>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</si>
  <si>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</si>
  <si>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</si>
  <si>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</si>
  <si>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</si>
  <si>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</si>
  <si>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</si>
  <si>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</si>
  <si>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</si>
  <si>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</si>
  <si>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</si>
  <si>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</si>
  <si>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</si>
  <si>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</si>
  <si>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</si>
  <si>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</si>
  <si>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</si>
  <si>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</si>
  <si>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</si>
  <si>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</si>
  <si>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</si>
  <si>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</si>
  <si>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</si>
  <si>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</si>
  <si>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(Oct-23)</t>
  </si>
  <si>
    <t>Unidades
(Oct-23)</t>
  </si>
  <si>
    <t>TM
(Oct-23)</t>
  </si>
  <si>
    <t>Total
TM
(Oct-23)</t>
  </si>
  <si>
    <t>TOTAL
TEUS
(Oct-22)</t>
  </si>
  <si>
    <t>TOTAL
TM
(Oct-22)</t>
  </si>
  <si>
    <t>%
VARIACIÓN TEUS
(Oct -2023/2022)</t>
  </si>
  <si>
    <t>%
VARIACIÓN TM 
(Oct - 2023/2022)</t>
  </si>
  <si>
    <t>Elaborado por el Área de Estadísticas - DOMA, noviembre 2023.</t>
  </si>
  <si>
    <t>Elaborado por el Área de Estadísticas - DOMA, noviembre 2023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</si>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</sst>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2023 / 2022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OCTUBRE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10" zoomScale="80" zoomScaleNormal="80" zoomScaleSheetLayoutView="100" workbookViewId="0">
      <selection activeCell="F52" sqref="F52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58</v>
      </c>
    </row>
    <row r="10" spans="2:14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  <c r="K15" s="80" t="s">
        <v>46</v>
      </c>
      <c r="L15" s="80" t="s">
        <v>47</v>
      </c>
      <c r="M15" s="83" t="s">
        <v>48</v>
      </c>
      <c r="N15" s="83" t="s">
        <v>49</v>
      </c>
    </row>
    <row r="16" spans="2:14" ht="18.75" customHeight="1" x14ac:dyDescent="0.2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296908</v>
      </c>
      <c r="D19" s="25">
        <f t="shared" si="0"/>
        <v>174200</v>
      </c>
      <c r="E19" s="25">
        <f t="shared" si="0"/>
        <v>2662112.923</v>
      </c>
      <c r="F19" s="25">
        <f t="shared" si="0"/>
        <v>252466.09599999999</v>
      </c>
      <c r="G19" s="25">
        <f t="shared" si="0"/>
        <v>1867734.5279999999</v>
      </c>
      <c r="H19" s="25">
        <f t="shared" si="0"/>
        <v>255202.242</v>
      </c>
      <c r="I19" s="25">
        <f t="shared" si="0"/>
        <v>26385.845999999998</v>
      </c>
      <c r="J19" s="25">
        <f>SUM(E19:I19)</f>
        <v>5063901.6349999998</v>
      </c>
      <c r="K19" s="59">
        <f>+K22+K47</f>
        <v>251301</v>
      </c>
      <c r="L19" s="59">
        <f>+L22+L47</f>
        <v>4460634.3870000001</v>
      </c>
      <c r="M19" s="57">
        <f>(C19/K19)-1</f>
        <v>0.18148355955607021</v>
      </c>
      <c r="N19" s="58">
        <f>(J19/L19)-1</f>
        <v>0.13524247801123357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296908</v>
      </c>
      <c r="D22" s="34">
        <f t="shared" si="1"/>
        <v>174200</v>
      </c>
      <c r="E22" s="34">
        <f t="shared" si="1"/>
        <v>2662112.923</v>
      </c>
      <c r="F22" s="34">
        <f t="shared" si="1"/>
        <v>249990.516</v>
      </c>
      <c r="G22" s="34">
        <f t="shared" si="1"/>
        <v>1867734.5279999999</v>
      </c>
      <c r="H22" s="34">
        <f t="shared" si="1"/>
        <v>254289.242</v>
      </c>
      <c r="I22" s="34">
        <f t="shared" si="1"/>
        <v>26385.845999999998</v>
      </c>
      <c r="J22" s="35">
        <f t="shared" si="1"/>
        <v>5060513.0550000006</v>
      </c>
      <c r="K22" s="60">
        <f t="shared" si="1"/>
        <v>251301</v>
      </c>
      <c r="L22" s="60">
        <f t="shared" si="1"/>
        <v>4460230.3870000001</v>
      </c>
      <c r="M22" s="55">
        <f>(C22/K22)-1</f>
        <v>0.18148355955607021</v>
      </c>
      <c r="N22" s="55">
        <f>(J22/L22)-1</f>
        <v>0.13458557426755635</v>
      </c>
      <c r="Q22" s="19"/>
    </row>
    <row r="23" spans="2:20" ht="13.5" thickBot="1" x14ac:dyDescent="0.25">
      <c r="B23" s="66" t="s">
        <v>9</v>
      </c>
      <c r="C23" s="67">
        <f>C24+C28+C34+C36+C32+C26</f>
        <v>296028</v>
      </c>
      <c r="D23" s="67">
        <f t="shared" ref="D23:F23" si="2">D24+D28+D34+D36+D32+D26</f>
        <v>173760</v>
      </c>
      <c r="E23" s="67">
        <f t="shared" si="2"/>
        <v>2654339.0929999999</v>
      </c>
      <c r="F23" s="67">
        <f t="shared" si="2"/>
        <v>231631.43600000002</v>
      </c>
      <c r="G23" s="67">
        <f>G24+G28+G34+G36+G32+G26</f>
        <v>1867734.5279999999</v>
      </c>
      <c r="H23" s="67">
        <f t="shared" ref="H23:I23" si="3">H24+H28+H34+H36+H32+H26</f>
        <v>240645.00200000001</v>
      </c>
      <c r="I23" s="67">
        <f t="shared" si="3"/>
        <v>26228.845999999998</v>
      </c>
      <c r="J23" s="68">
        <f t="shared" ref="J23:J43" si="4">SUM(E23:I23)</f>
        <v>5020578.9050000003</v>
      </c>
      <c r="K23" s="61">
        <f>K24+K28+K32+K34+K36+K26</f>
        <v>250604</v>
      </c>
      <c r="L23" s="61">
        <f>L24+L28+L32+L34+L36+L26</f>
        <v>4436462.3969999999</v>
      </c>
      <c r="M23" s="55">
        <f t="shared" ref="M23:M45" si="5">(C23/K23)-1</f>
        <v>0.18125808047756631</v>
      </c>
      <c r="N23" s="55">
        <f t="shared" ref="N23:N43" si="6">(J23/L23)-1</f>
        <v>0.13166267528718123</v>
      </c>
      <c r="Q23" s="19"/>
    </row>
    <row r="24" spans="2:20" ht="13.5" thickBot="1" x14ac:dyDescent="0.25">
      <c r="B24" s="10" t="s">
        <v>10</v>
      </c>
      <c r="C24" s="36">
        <f t="shared" ref="C24:I24" si="7">C25</f>
        <v>36896</v>
      </c>
      <c r="D24" s="36">
        <f t="shared" si="7"/>
        <v>20061</v>
      </c>
      <c r="E24" s="36">
        <f t="shared" si="7"/>
        <v>198904.05300000004</v>
      </c>
      <c r="F24" s="36">
        <f t="shared" si="7"/>
        <v>614.4</v>
      </c>
      <c r="G24" s="36">
        <f t="shared" si="7"/>
        <v>37224.42</v>
      </c>
      <c r="H24" s="36">
        <f t="shared" si="7"/>
        <v>18823.425999999999</v>
      </c>
      <c r="I24" s="36">
        <f t="shared" si="7"/>
        <v>0</v>
      </c>
      <c r="J24" s="36">
        <f t="shared" si="4"/>
        <v>255566.29900000003</v>
      </c>
      <c r="K24" s="61">
        <f>K25</f>
        <v>35021</v>
      </c>
      <c r="L24" s="61">
        <f>L25</f>
        <v>197343.43799999999</v>
      </c>
      <c r="M24" s="55">
        <f t="shared" si="5"/>
        <v>5.3539304988435621E-2</v>
      </c>
      <c r="N24" s="55">
        <f t="shared" si="6"/>
        <v>0.29503317460193457</v>
      </c>
      <c r="Q24" s="19"/>
    </row>
    <row r="25" spans="2:20" s="11" customFormat="1" ht="12.75" thickBot="1" x14ac:dyDescent="0.25">
      <c r="B25" s="37" t="s">
        <v>11</v>
      </c>
      <c r="C25" s="12">
        <v>36896</v>
      </c>
      <c r="D25" s="12">
        <v>20061</v>
      </c>
      <c r="E25" s="12">
        <v>198904.05300000004</v>
      </c>
      <c r="F25" s="38">
        <v>614.4</v>
      </c>
      <c r="G25" s="39">
        <v>37224.42</v>
      </c>
      <c r="H25" s="38">
        <v>18823.425999999999</v>
      </c>
      <c r="I25" s="38">
        <v>0</v>
      </c>
      <c r="J25" s="36">
        <f t="shared" si="4"/>
        <v>255566.29900000003</v>
      </c>
      <c r="K25" s="62">
        <v>35021</v>
      </c>
      <c r="L25" s="62">
        <v>197343.43799999999</v>
      </c>
      <c r="M25" s="55">
        <f t="shared" si="5"/>
        <v>5.3539304988435621E-2</v>
      </c>
      <c r="N25" s="55">
        <f t="shared" si="6"/>
        <v>0.29503317460193457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2729.73</v>
      </c>
      <c r="G26" s="36">
        <f>G27</f>
        <v>213865.37</v>
      </c>
      <c r="H26" s="36">
        <f>H27</f>
        <v>0</v>
      </c>
      <c r="I26" s="36">
        <f>I27</f>
        <v>0</v>
      </c>
      <c r="J26" s="36">
        <f t="shared" si="4"/>
        <v>216595.1</v>
      </c>
      <c r="K26" s="61">
        <f>K27</f>
        <v>0</v>
      </c>
      <c r="L26" s="61">
        <f>L27</f>
        <v>297976.04000000004</v>
      </c>
      <c r="M26" s="55" t="s">
        <v>13</v>
      </c>
      <c r="N26" s="55">
        <f t="shared" si="6"/>
        <v>-0.27311236165162822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2729.73</v>
      </c>
      <c r="G27" s="39">
        <v>213865.37</v>
      </c>
      <c r="H27" s="38">
        <v>0</v>
      </c>
      <c r="I27" s="38">
        <v>0</v>
      </c>
      <c r="J27" s="36">
        <f t="shared" si="4"/>
        <v>216595.1</v>
      </c>
      <c r="K27" s="62">
        <v>0</v>
      </c>
      <c r="L27" s="62">
        <v>297976.04000000004</v>
      </c>
      <c r="M27" s="55" t="s">
        <v>13</v>
      </c>
      <c r="N27" s="55">
        <f t="shared" si="6"/>
        <v>-0.27311236165162822</v>
      </c>
    </row>
    <row r="28" spans="2:20" ht="13.5" thickBot="1" x14ac:dyDescent="0.25">
      <c r="B28" s="10" t="s">
        <v>14</v>
      </c>
      <c r="C28" s="42">
        <f t="shared" ref="C28:D28" si="9">SUM(C29:C31)</f>
        <v>257414</v>
      </c>
      <c r="D28" s="42">
        <f t="shared" si="9"/>
        <v>152706</v>
      </c>
      <c r="E28" s="42">
        <f t="shared" ref="E28:I28" si="10">SUM(E29:E31)</f>
        <v>2441000.08</v>
      </c>
      <c r="F28" s="42">
        <f t="shared" si="10"/>
        <v>156613.86300000001</v>
      </c>
      <c r="G28" s="42">
        <f t="shared" si="10"/>
        <v>741958.10999999987</v>
      </c>
      <c r="H28" s="42">
        <f t="shared" si="10"/>
        <v>204815.611</v>
      </c>
      <c r="I28" s="42">
        <f t="shared" si="10"/>
        <v>22388.675999999999</v>
      </c>
      <c r="J28" s="36">
        <f t="shared" si="4"/>
        <v>3566776.34</v>
      </c>
      <c r="K28" s="61">
        <f>SUM(K29:K31)</f>
        <v>213287</v>
      </c>
      <c r="L28" s="61">
        <f>SUM(L29:L31)</f>
        <v>3024520.5459999996</v>
      </c>
      <c r="M28" s="55">
        <f t="shared" si="5"/>
        <v>0.20689024647540633</v>
      </c>
      <c r="N28" s="55">
        <f t="shared" si="6"/>
        <v>0.17928653013025375</v>
      </c>
    </row>
    <row r="29" spans="2:20" s="11" customFormat="1" ht="12.75" thickBot="1" x14ac:dyDescent="0.25">
      <c r="B29" s="43" t="s">
        <v>15</v>
      </c>
      <c r="C29" s="12">
        <v>103560</v>
      </c>
      <c r="D29" s="12">
        <v>60779</v>
      </c>
      <c r="E29" s="12">
        <v>825244.49300000002</v>
      </c>
      <c r="F29" s="38">
        <v>156613.86300000001</v>
      </c>
      <c r="G29" s="39">
        <v>430956.73000000004</v>
      </c>
      <c r="H29" s="38">
        <v>204815.611</v>
      </c>
      <c r="I29" s="38">
        <v>22388.675999999999</v>
      </c>
      <c r="J29" s="36">
        <f t="shared" si="4"/>
        <v>1640019.3730000001</v>
      </c>
      <c r="K29" s="62">
        <v>89417</v>
      </c>
      <c r="L29" s="62">
        <v>1530221.825</v>
      </c>
      <c r="M29" s="55">
        <f t="shared" si="5"/>
        <v>0.15816902826084522</v>
      </c>
      <c r="N29" s="55">
        <f t="shared" si="6"/>
        <v>7.1752700298860494E-2</v>
      </c>
      <c r="T29" s="40"/>
    </row>
    <row r="30" spans="2:20" s="11" customFormat="1" ht="12.75" thickBot="1" x14ac:dyDescent="0.25">
      <c r="B30" s="43" t="s">
        <v>16</v>
      </c>
      <c r="C30" s="12">
        <v>153854</v>
      </c>
      <c r="D30" s="12">
        <v>91927</v>
      </c>
      <c r="E30" s="12">
        <v>1615755.5870000003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1615755.5870000003</v>
      </c>
      <c r="K30" s="62">
        <v>123870</v>
      </c>
      <c r="L30" s="62">
        <v>1240733.0009999999</v>
      </c>
      <c r="M30" s="55">
        <f t="shared" si="5"/>
        <v>0.24206022442883679</v>
      </c>
      <c r="N30" s="55">
        <f t="shared" si="6"/>
        <v>0.30225889510292836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311001.37999999989</v>
      </c>
      <c r="H31" s="38">
        <v>0</v>
      </c>
      <c r="I31" s="38">
        <v>0</v>
      </c>
      <c r="J31" s="36">
        <f t="shared" si="4"/>
        <v>311001.37999999989</v>
      </c>
      <c r="K31" s="62">
        <v>0</v>
      </c>
      <c r="L31" s="62">
        <v>253565.71999999988</v>
      </c>
      <c r="M31" s="55" t="s">
        <v>13</v>
      </c>
      <c r="N31" s="55">
        <f t="shared" si="6"/>
        <v>0.22651192755866223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864</v>
      </c>
      <c r="D32" s="36">
        <f t="shared" si="11"/>
        <v>442</v>
      </c>
      <c r="E32" s="36">
        <f>E33</f>
        <v>7916.38</v>
      </c>
      <c r="F32" s="36">
        <f>F33</f>
        <v>13408.099999999999</v>
      </c>
      <c r="G32" s="36">
        <f>G33</f>
        <v>182236.36</v>
      </c>
      <c r="H32" s="36">
        <f>H33</f>
        <v>0</v>
      </c>
      <c r="I32" s="36">
        <f>I33</f>
        <v>3840.17</v>
      </c>
      <c r="J32" s="36">
        <f t="shared" si="4"/>
        <v>207401.01</v>
      </c>
      <c r="K32" s="61">
        <f>K33</f>
        <v>1926</v>
      </c>
      <c r="L32" s="61">
        <f>L33</f>
        <v>293608.40499999991</v>
      </c>
      <c r="M32" s="55">
        <f t="shared" si="5"/>
        <v>-0.55140186915887845</v>
      </c>
      <c r="N32" s="55">
        <f t="shared" si="6"/>
        <v>-0.29361351218811305</v>
      </c>
      <c r="T32" s="40"/>
    </row>
    <row r="33" spans="1:22" s="11" customFormat="1" ht="12.75" thickBot="1" x14ac:dyDescent="0.25">
      <c r="A33" s="40"/>
      <c r="B33" s="43" t="s">
        <v>19</v>
      </c>
      <c r="C33" s="12">
        <v>864</v>
      </c>
      <c r="D33" s="12">
        <v>442</v>
      </c>
      <c r="E33" s="12">
        <v>7916.38</v>
      </c>
      <c r="F33" s="38">
        <v>13408.099999999999</v>
      </c>
      <c r="G33" s="39">
        <v>182236.36</v>
      </c>
      <c r="H33" s="38">
        <v>0</v>
      </c>
      <c r="I33" s="38">
        <v>3840.17</v>
      </c>
      <c r="J33" s="36">
        <f t="shared" si="4"/>
        <v>207401.01</v>
      </c>
      <c r="K33" s="62">
        <v>1926</v>
      </c>
      <c r="L33" s="62">
        <v>293608.40499999991</v>
      </c>
      <c r="M33" s="55">
        <f t="shared" si="5"/>
        <v>-0.55140186915887845</v>
      </c>
      <c r="N33" s="55">
        <f t="shared" si="6"/>
        <v>-0.29361351218811305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854</v>
      </c>
      <c r="D34" s="36">
        <f t="shared" si="12"/>
        <v>551</v>
      </c>
      <c r="E34" s="36">
        <f t="shared" si="12"/>
        <v>6518.579999999999</v>
      </c>
      <c r="F34" s="36">
        <f t="shared" si="12"/>
        <v>50713.343000000001</v>
      </c>
      <c r="G34" s="36">
        <f t="shared" si="12"/>
        <v>643003.26799999992</v>
      </c>
      <c r="H34" s="36">
        <f t="shared" si="12"/>
        <v>16591.965</v>
      </c>
      <c r="I34" s="36">
        <f t="shared" si="12"/>
        <v>0</v>
      </c>
      <c r="J34" s="36">
        <f t="shared" si="4"/>
        <v>716827.15599999984</v>
      </c>
      <c r="K34" s="61">
        <f>K35</f>
        <v>370</v>
      </c>
      <c r="L34" s="61">
        <f>L35</f>
        <v>573685.96799999999</v>
      </c>
      <c r="M34" s="55" t="s">
        <v>39</v>
      </c>
      <c r="N34" s="55">
        <f t="shared" si="6"/>
        <v>0.24951139819407242</v>
      </c>
      <c r="T34" s="40"/>
    </row>
    <row r="35" spans="1:22" s="11" customFormat="1" ht="12.75" thickBot="1" x14ac:dyDescent="0.25">
      <c r="B35" s="41" t="s">
        <v>21</v>
      </c>
      <c r="C35" s="12">
        <v>854</v>
      </c>
      <c r="D35" s="12">
        <v>551</v>
      </c>
      <c r="E35" s="12">
        <v>6518.579999999999</v>
      </c>
      <c r="F35" s="38">
        <v>50713.343000000001</v>
      </c>
      <c r="G35" s="39">
        <v>643003.26799999992</v>
      </c>
      <c r="H35" s="38">
        <v>16591.965</v>
      </c>
      <c r="I35" s="38">
        <v>0</v>
      </c>
      <c r="J35" s="36">
        <f t="shared" si="4"/>
        <v>716827.15599999984</v>
      </c>
      <c r="K35" s="62">
        <v>370</v>
      </c>
      <c r="L35" s="62">
        <v>573685.96799999999</v>
      </c>
      <c r="M35" s="55" t="s">
        <v>39</v>
      </c>
      <c r="N35" s="55">
        <f t="shared" si="6"/>
        <v>0.24951139819407242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7552</v>
      </c>
      <c r="G36" s="36">
        <f>G37</f>
        <v>49447</v>
      </c>
      <c r="H36" s="36">
        <f>H37</f>
        <v>414</v>
      </c>
      <c r="I36" s="36">
        <f>I37</f>
        <v>0</v>
      </c>
      <c r="J36" s="36">
        <f t="shared" si="4"/>
        <v>57413</v>
      </c>
      <c r="K36" s="61">
        <f>K37</f>
        <v>0</v>
      </c>
      <c r="L36" s="61">
        <f>L37</f>
        <v>49328</v>
      </c>
      <c r="M36" s="55" t="s">
        <v>13</v>
      </c>
      <c r="N36" s="55">
        <f t="shared" si="6"/>
        <v>0.16390285436263374</v>
      </c>
      <c r="T36" s="40"/>
    </row>
    <row r="37" spans="1:22" s="11" customFormat="1" ht="12.75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7552</v>
      </c>
      <c r="G37" s="39">
        <v>49447</v>
      </c>
      <c r="H37" s="38">
        <v>414</v>
      </c>
      <c r="I37" s="38">
        <v>0</v>
      </c>
      <c r="J37" s="36">
        <f t="shared" si="4"/>
        <v>57413</v>
      </c>
      <c r="K37" s="62"/>
      <c r="L37" s="62">
        <v>49328</v>
      </c>
      <c r="M37" s="55" t="s">
        <v>13</v>
      </c>
      <c r="N37" s="55">
        <f t="shared" si="6"/>
        <v>0.16390285436263374</v>
      </c>
      <c r="T37" s="40"/>
    </row>
    <row r="38" spans="1:22" ht="13.5" thickBot="1" x14ac:dyDescent="0.25">
      <c r="B38" s="66" t="s">
        <v>24</v>
      </c>
      <c r="C38" s="67">
        <f>C39+C41+C44</f>
        <v>880</v>
      </c>
      <c r="D38" s="67">
        <f>D39+D41+D44</f>
        <v>440</v>
      </c>
      <c r="E38" s="67">
        <f>E39+E41+E44</f>
        <v>7773.83</v>
      </c>
      <c r="F38" s="67">
        <f>F39+F41+F44</f>
        <v>18359.080000000002</v>
      </c>
      <c r="G38" s="67">
        <f t="shared" ref="G38:I38" si="14">G39+G41+G44</f>
        <v>0</v>
      </c>
      <c r="H38" s="67">
        <f t="shared" si="14"/>
        <v>13644.239999999996</v>
      </c>
      <c r="I38" s="67">
        <f t="shared" si="14"/>
        <v>157</v>
      </c>
      <c r="J38" s="67">
        <f>SUM(E38:I38)</f>
        <v>39934.15</v>
      </c>
      <c r="K38" s="61">
        <f>K39+K41+K44</f>
        <v>697</v>
      </c>
      <c r="L38" s="61">
        <f>L39+L41+L44</f>
        <v>23767.99</v>
      </c>
      <c r="M38" s="55">
        <f t="shared" si="5"/>
        <v>0.26255380200860823</v>
      </c>
      <c r="N38" s="55">
        <f t="shared" si="6"/>
        <v>0.68016521380226092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11820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11820</v>
      </c>
      <c r="K39" s="61">
        <f>K40</f>
        <v>0</v>
      </c>
      <c r="L39" s="61">
        <f>L40</f>
        <v>12155</v>
      </c>
      <c r="M39" s="55" t="s">
        <v>13</v>
      </c>
      <c r="N39" s="55">
        <f t="shared" si="6"/>
        <v>-2.7560674619498182E-2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11820</v>
      </c>
      <c r="G40" s="39">
        <v>0</v>
      </c>
      <c r="H40" s="38">
        <v>0</v>
      </c>
      <c r="I40" s="38">
        <v>0</v>
      </c>
      <c r="J40" s="36">
        <f t="shared" si="4"/>
        <v>11820</v>
      </c>
      <c r="K40" s="62">
        <v>0</v>
      </c>
      <c r="L40" s="62">
        <v>12155</v>
      </c>
      <c r="M40" s="55" t="s">
        <v>13</v>
      </c>
      <c r="N40" s="55">
        <f t="shared" si="6"/>
        <v>-2.7560674619498182E-2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56</v>
      </c>
      <c r="D41" s="42">
        <f t="shared" si="16"/>
        <v>28</v>
      </c>
      <c r="E41" s="42">
        <f t="shared" si="16"/>
        <v>389.83</v>
      </c>
      <c r="F41" s="42">
        <f t="shared" si="16"/>
        <v>5615.68</v>
      </c>
      <c r="G41" s="42">
        <f t="shared" si="16"/>
        <v>0</v>
      </c>
      <c r="H41" s="42">
        <f t="shared" si="16"/>
        <v>0</v>
      </c>
      <c r="I41" s="42">
        <f t="shared" si="16"/>
        <v>157</v>
      </c>
      <c r="J41" s="36">
        <f t="shared" si="4"/>
        <v>6162.51</v>
      </c>
      <c r="K41" s="63">
        <f>K42+K43</f>
        <v>109</v>
      </c>
      <c r="L41" s="63">
        <f>L42+L43</f>
        <v>4194.72</v>
      </c>
      <c r="M41" s="55">
        <f t="shared" si="5"/>
        <v>-0.48623853211009171</v>
      </c>
      <c r="N41" s="55">
        <f t="shared" si="6"/>
        <v>0.46911116832589528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4877</v>
      </c>
      <c r="G42" s="39">
        <v>0</v>
      </c>
      <c r="H42" s="38">
        <v>0</v>
      </c>
      <c r="I42" s="38">
        <v>157</v>
      </c>
      <c r="J42" s="36">
        <f t="shared" si="4"/>
        <v>5034</v>
      </c>
      <c r="K42" s="62">
        <v>0</v>
      </c>
      <c r="L42" s="62">
        <v>1783</v>
      </c>
      <c r="M42" s="55" t="s">
        <v>13</v>
      </c>
      <c r="N42" s="55" t="s">
        <v>39</v>
      </c>
      <c r="T42" s="40"/>
    </row>
    <row r="43" spans="1:22" s="11" customFormat="1" ht="12.75" thickBot="1" x14ac:dyDescent="0.25">
      <c r="B43" s="43" t="s">
        <v>29</v>
      </c>
      <c r="C43" s="12">
        <v>56</v>
      </c>
      <c r="D43" s="12">
        <v>28</v>
      </c>
      <c r="E43" s="12">
        <v>389.83</v>
      </c>
      <c r="F43" s="38">
        <v>738.68000000000006</v>
      </c>
      <c r="G43" s="39">
        <v>0</v>
      </c>
      <c r="H43" s="38">
        <v>0</v>
      </c>
      <c r="I43" s="38">
        <v>0</v>
      </c>
      <c r="J43" s="36">
        <f t="shared" si="4"/>
        <v>1128.51</v>
      </c>
      <c r="K43" s="62">
        <v>109</v>
      </c>
      <c r="L43" s="62">
        <v>2411.7200000000003</v>
      </c>
      <c r="M43" s="55">
        <f t="shared" si="5"/>
        <v>-0.48623853211009171</v>
      </c>
      <c r="N43" s="55">
        <f t="shared" si="6"/>
        <v>-0.53207254573499418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824</v>
      </c>
      <c r="D44" s="36">
        <f t="shared" si="17"/>
        <v>412</v>
      </c>
      <c r="E44" s="36">
        <f>E45</f>
        <v>7384</v>
      </c>
      <c r="F44" s="36">
        <f>F45</f>
        <v>923.4</v>
      </c>
      <c r="G44" s="36">
        <f>G45</f>
        <v>0</v>
      </c>
      <c r="H44" s="36">
        <f>H45</f>
        <v>13644.239999999996</v>
      </c>
      <c r="I44" s="36">
        <f>I45</f>
        <v>0</v>
      </c>
      <c r="J44" s="36">
        <f>SUM(E44:I44)</f>
        <v>21951.639999999996</v>
      </c>
      <c r="K44" s="61">
        <f>K45</f>
        <v>588</v>
      </c>
      <c r="L44" s="61">
        <f>L45</f>
        <v>7418.27</v>
      </c>
      <c r="M44" s="55">
        <f t="shared" si="5"/>
        <v>0.40136054421768708</v>
      </c>
      <c r="N44" s="55" t="s">
        <v>39</v>
      </c>
      <c r="T44" s="40"/>
    </row>
    <row r="45" spans="1:22" s="11" customFormat="1" ht="12.75" thickBot="1" x14ac:dyDescent="0.25">
      <c r="B45" s="45" t="s">
        <v>41</v>
      </c>
      <c r="C45" s="12">
        <v>824</v>
      </c>
      <c r="D45" s="12">
        <v>412</v>
      </c>
      <c r="E45" s="12">
        <v>7384</v>
      </c>
      <c r="F45" s="46">
        <v>923.4</v>
      </c>
      <c r="G45" s="47">
        <v>0</v>
      </c>
      <c r="H45" s="39">
        <v>13644.239999999996</v>
      </c>
      <c r="I45" s="46">
        <v>0</v>
      </c>
      <c r="J45" s="48">
        <f>SUM(E45:I45)</f>
        <v>21951.639999999996</v>
      </c>
      <c r="K45" s="62">
        <v>588</v>
      </c>
      <c r="L45" s="62">
        <v>7418.27</v>
      </c>
      <c r="M45" s="55">
        <f t="shared" si="5"/>
        <v>0.40136054421768708</v>
      </c>
      <c r="N45" s="55" t="s">
        <v>39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2475.58</v>
      </c>
      <c r="G47" s="51">
        <f t="shared" si="18"/>
        <v>0</v>
      </c>
      <c r="H47" s="51">
        <f t="shared" si="18"/>
        <v>913</v>
      </c>
      <c r="I47" s="35">
        <f t="shared" si="18"/>
        <v>0</v>
      </c>
      <c r="J47" s="51">
        <f>SUM(E47:I47)</f>
        <v>3388.58</v>
      </c>
      <c r="K47" s="64">
        <f>K48+K57</f>
        <v>0</v>
      </c>
      <c r="L47" s="64">
        <f>L48+L57</f>
        <v>404</v>
      </c>
      <c r="M47" s="55" t="s">
        <v>13</v>
      </c>
      <c r="N47" s="55" t="s">
        <v>39</v>
      </c>
    </row>
    <row r="48" spans="1:22" ht="13.5" thickBot="1" x14ac:dyDescent="0.25">
      <c r="B48" s="66" t="s">
        <v>9</v>
      </c>
      <c r="C48" s="64">
        <f>C49+C51+C53+C55</f>
        <v>0</v>
      </c>
      <c r="D48" s="64">
        <f t="shared" ref="D48:I48" si="19">D49+D51+D53+D55</f>
        <v>0</v>
      </c>
      <c r="E48" s="64">
        <f t="shared" si="19"/>
        <v>0</v>
      </c>
      <c r="F48" s="64">
        <f t="shared" si="19"/>
        <v>2475.58</v>
      </c>
      <c r="G48" s="64">
        <f t="shared" si="19"/>
        <v>0</v>
      </c>
      <c r="H48" s="64">
        <f t="shared" si="19"/>
        <v>913</v>
      </c>
      <c r="I48" s="64">
        <f t="shared" si="19"/>
        <v>0</v>
      </c>
      <c r="J48" s="64">
        <f t="shared" ref="J48:J59" si="20">SUM(E48:I48)</f>
        <v>3388.58</v>
      </c>
      <c r="K48" s="64">
        <f>+K49+K51+K53+K55</f>
        <v>0</v>
      </c>
      <c r="L48" s="64">
        <f>+L49+L51+L53+L55</f>
        <v>404</v>
      </c>
      <c r="M48" s="55" t="s">
        <v>13</v>
      </c>
      <c r="N48" s="55" t="s">
        <v>39</v>
      </c>
    </row>
    <row r="49" spans="2:20" ht="13.5" hidden="1" thickBot="1" x14ac:dyDescent="0.25">
      <c r="B49" s="10" t="s">
        <v>52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61">
        <f t="shared" si="21"/>
        <v>0</v>
      </c>
      <c r="L49" s="61">
        <f t="shared" si="21"/>
        <v>0</v>
      </c>
      <c r="M49" s="55" t="s">
        <v>13</v>
      </c>
      <c r="N49" s="55" t="s">
        <v>13</v>
      </c>
    </row>
    <row r="50" spans="2:20" s="40" customFormat="1" ht="12.75" hidden="1" thickBot="1" x14ac:dyDescent="0.25">
      <c r="B50" s="43" t="s">
        <v>53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62">
        <v>0</v>
      </c>
      <c r="L50" s="62">
        <v>0</v>
      </c>
      <c r="M50" s="55" t="s">
        <v>13</v>
      </c>
      <c r="N50" s="55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1300.58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1300.58</v>
      </c>
      <c r="K51" s="61">
        <f t="shared" ref="K51:L51" si="24">K52</f>
        <v>0</v>
      </c>
      <c r="L51" s="61">
        <f t="shared" si="24"/>
        <v>0</v>
      </c>
      <c r="M51" s="55" t="s">
        <v>13</v>
      </c>
      <c r="N51" s="55" t="s">
        <v>13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1300.58</v>
      </c>
      <c r="G52" s="39">
        <v>0</v>
      </c>
      <c r="H52" s="38">
        <v>0</v>
      </c>
      <c r="I52" s="38">
        <v>0</v>
      </c>
      <c r="J52" s="36">
        <f t="shared" si="20"/>
        <v>1300.58</v>
      </c>
      <c r="K52" s="62">
        <v>0</v>
      </c>
      <c r="L52" s="62">
        <v>0</v>
      </c>
      <c r="M52" s="55" t="s">
        <v>13</v>
      </c>
      <c r="N52" s="55" t="s">
        <v>13</v>
      </c>
    </row>
    <row r="53" spans="2:20" s="11" customFormat="1" ht="13.5" hidden="1" thickBot="1" x14ac:dyDescent="0.25">
      <c r="B53" s="10" t="s">
        <v>54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658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658</v>
      </c>
      <c r="K53" s="61">
        <f t="shared" ref="K53:L53" si="26">K54</f>
        <v>0</v>
      </c>
      <c r="L53" s="61">
        <f t="shared" si="26"/>
        <v>91</v>
      </c>
      <c r="M53" s="55" t="s">
        <v>13</v>
      </c>
      <c r="N53" s="55" t="s">
        <v>39</v>
      </c>
      <c r="T53" s="40"/>
    </row>
    <row r="54" spans="2:20" s="40" customFormat="1" ht="12.75" hidden="1" thickBot="1" x14ac:dyDescent="0.25">
      <c r="B54" s="43" t="s">
        <v>55</v>
      </c>
      <c r="C54" s="12">
        <v>0</v>
      </c>
      <c r="D54" s="12">
        <v>0</v>
      </c>
      <c r="E54" s="12">
        <v>0</v>
      </c>
      <c r="F54" s="38">
        <v>658</v>
      </c>
      <c r="G54" s="39">
        <v>0</v>
      </c>
      <c r="H54" s="38">
        <v>0</v>
      </c>
      <c r="I54" s="38">
        <v>0</v>
      </c>
      <c r="J54" s="36">
        <f t="shared" si="20"/>
        <v>658</v>
      </c>
      <c r="K54" s="62">
        <v>0</v>
      </c>
      <c r="L54" s="62">
        <v>91</v>
      </c>
      <c r="M54" s="55" t="s">
        <v>13</v>
      </c>
      <c r="N54" s="55" t="s">
        <v>39</v>
      </c>
    </row>
    <row r="55" spans="2:20" s="11" customFormat="1" ht="13.5" hidden="1" thickBot="1" x14ac:dyDescent="0.25">
      <c r="B55" s="10" t="s">
        <v>56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517</v>
      </c>
      <c r="G55" s="36">
        <f t="shared" si="28"/>
        <v>0</v>
      </c>
      <c r="H55" s="36">
        <f t="shared" si="28"/>
        <v>913</v>
      </c>
      <c r="I55" s="36">
        <f t="shared" si="28"/>
        <v>0</v>
      </c>
      <c r="J55" s="36">
        <f t="shared" si="20"/>
        <v>1430</v>
      </c>
      <c r="K55" s="61">
        <f t="shared" ref="K55:L55" si="29">K56</f>
        <v>0</v>
      </c>
      <c r="L55" s="61">
        <f t="shared" si="29"/>
        <v>313</v>
      </c>
      <c r="M55" s="55" t="s">
        <v>13</v>
      </c>
      <c r="N55" s="55" t="s">
        <v>39</v>
      </c>
      <c r="T55" s="40"/>
    </row>
    <row r="56" spans="2:20" s="40" customFormat="1" ht="12.75" hidden="1" thickBot="1" x14ac:dyDescent="0.25">
      <c r="B56" s="43" t="s">
        <v>57</v>
      </c>
      <c r="C56" s="12">
        <v>0</v>
      </c>
      <c r="D56" s="12">
        <v>0</v>
      </c>
      <c r="E56" s="12">
        <v>0</v>
      </c>
      <c r="F56" s="38">
        <v>517</v>
      </c>
      <c r="G56" s="39">
        <v>0</v>
      </c>
      <c r="H56" s="38">
        <v>913</v>
      </c>
      <c r="I56" s="38">
        <v>0</v>
      </c>
      <c r="J56" s="36">
        <f t="shared" si="20"/>
        <v>1430</v>
      </c>
      <c r="K56" s="62">
        <v>0</v>
      </c>
      <c r="L56" s="62">
        <v>313</v>
      </c>
      <c r="M56" s="55" t="s">
        <v>13</v>
      </c>
      <c r="N56" s="55" t="s">
        <v>39</v>
      </c>
    </row>
    <row r="57" spans="2:20" ht="13.5" thickBot="1" x14ac:dyDescent="0.25">
      <c r="B57" s="66" t="s">
        <v>24</v>
      </c>
      <c r="C57" s="61">
        <f>+C58</f>
        <v>0</v>
      </c>
      <c r="D57" s="61">
        <f>+D58</f>
        <v>0</v>
      </c>
      <c r="E57" s="61">
        <f t="shared" ref="E57:I58" si="30">+E58</f>
        <v>0</v>
      </c>
      <c r="F57" s="61">
        <f t="shared" si="30"/>
        <v>0</v>
      </c>
      <c r="G57" s="61">
        <f t="shared" si="30"/>
        <v>0</v>
      </c>
      <c r="H57" s="61">
        <f t="shared" si="30"/>
        <v>0</v>
      </c>
      <c r="I57" s="61">
        <f t="shared" si="30"/>
        <v>0</v>
      </c>
      <c r="J57" s="61">
        <f t="shared" si="20"/>
        <v>0</v>
      </c>
      <c r="K57" s="61">
        <f t="shared" ref="K57:L57" si="31">+K58</f>
        <v>0</v>
      </c>
      <c r="L57" s="61">
        <f t="shared" si="31"/>
        <v>0</v>
      </c>
      <c r="M57" s="55" t="s">
        <v>13</v>
      </c>
      <c r="N57" s="55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61">
        <f>+K59</f>
        <v>0</v>
      </c>
      <c r="L58" s="61">
        <f>+L59</f>
        <v>0</v>
      </c>
      <c r="M58" s="55" t="s">
        <v>13</v>
      </c>
      <c r="N58" s="55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/>
      <c r="G59" s="46">
        <v>0</v>
      </c>
      <c r="H59" s="46">
        <v>0</v>
      </c>
      <c r="I59" s="46">
        <v>0</v>
      </c>
      <c r="J59" s="48">
        <f t="shared" si="20"/>
        <v>0</v>
      </c>
      <c r="K59" s="65">
        <v>0</v>
      </c>
      <c r="L59" s="65">
        <v>0</v>
      </c>
      <c r="M59" s="56" t="s">
        <v>13</v>
      </c>
      <c r="N59" s="55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50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3" zoomScale="85" zoomScaleNormal="85" zoomScaleSheetLayoutView="100" workbookViewId="0">
      <selection activeCell="B67" sqref="B6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108640</v>
      </c>
      <c r="D19" s="25">
        <f t="shared" si="0"/>
        <v>64409</v>
      </c>
      <c r="E19" s="25">
        <f t="shared" si="0"/>
        <v>995531.68500000006</v>
      </c>
      <c r="F19" s="25">
        <f t="shared" si="0"/>
        <v>205990.10000000003</v>
      </c>
      <c r="G19" s="25">
        <f t="shared" si="0"/>
        <v>796950.86</v>
      </c>
      <c r="H19" s="25">
        <f t="shared" si="0"/>
        <v>133086.19200000001</v>
      </c>
      <c r="I19" s="25">
        <f t="shared" si="0"/>
        <v>25770.798999999999</v>
      </c>
      <c r="J19" s="25">
        <f>SUM(E19:I19)</f>
        <v>2157329.6359999999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108640</v>
      </c>
      <c r="D22" s="34">
        <f t="shared" si="1"/>
        <v>64409</v>
      </c>
      <c r="E22" s="34">
        <f t="shared" si="1"/>
        <v>995531.68500000006</v>
      </c>
      <c r="F22" s="34">
        <f t="shared" si="1"/>
        <v>205990.10000000003</v>
      </c>
      <c r="G22" s="34">
        <f t="shared" si="1"/>
        <v>796950.86</v>
      </c>
      <c r="H22" s="34">
        <f t="shared" si="1"/>
        <v>133086.19200000001</v>
      </c>
      <c r="I22" s="34">
        <f t="shared" si="1"/>
        <v>25770.798999999999</v>
      </c>
      <c r="J22" s="35">
        <f t="shared" si="1"/>
        <v>2157329.6359999999</v>
      </c>
      <c r="M22" s="19"/>
    </row>
    <row r="23" spans="2:16" ht="12.75" x14ac:dyDescent="0.2">
      <c r="B23" s="66" t="s">
        <v>9</v>
      </c>
      <c r="C23" s="67">
        <f>C24+C28+C34+C36+C32+C26</f>
        <v>108280</v>
      </c>
      <c r="D23" s="67">
        <f t="shared" ref="D23:F23" si="2">D24+D28+D34+D36+D32+D26</f>
        <v>64229</v>
      </c>
      <c r="E23" s="67">
        <f t="shared" si="2"/>
        <v>994699.68500000006</v>
      </c>
      <c r="F23" s="67">
        <f t="shared" si="2"/>
        <v>204160.19000000003</v>
      </c>
      <c r="G23" s="67">
        <f>G24+G28+G34+G36+G32+G26</f>
        <v>796950.86</v>
      </c>
      <c r="H23" s="67">
        <f t="shared" ref="H23:I23" si="3">H24+H28+H34+H36+H32+H26</f>
        <v>133086.19200000001</v>
      </c>
      <c r="I23" s="67">
        <f t="shared" si="3"/>
        <v>25770.798999999999</v>
      </c>
      <c r="J23" s="68">
        <f t="shared" ref="J23:J43" si="4">SUM(E23:I23)</f>
        <v>2154667.7259999998</v>
      </c>
      <c r="M23" s="19"/>
    </row>
    <row r="24" spans="2:16" ht="12.75" x14ac:dyDescent="0.2">
      <c r="B24" s="10" t="s">
        <v>10</v>
      </c>
      <c r="C24" s="36">
        <f t="shared" ref="C24:I24" si="5">C25</f>
        <v>16550</v>
      </c>
      <c r="D24" s="36">
        <f t="shared" si="5"/>
        <v>8997</v>
      </c>
      <c r="E24" s="36">
        <f t="shared" si="5"/>
        <v>20451.968000000001</v>
      </c>
      <c r="F24" s="36">
        <f t="shared" si="5"/>
        <v>614.4</v>
      </c>
      <c r="G24" s="36">
        <f t="shared" si="5"/>
        <v>37224.42</v>
      </c>
      <c r="H24" s="36">
        <f t="shared" si="5"/>
        <v>0</v>
      </c>
      <c r="I24" s="36">
        <f t="shared" si="5"/>
        <v>0</v>
      </c>
      <c r="J24" s="36">
        <f t="shared" si="4"/>
        <v>58290.788</v>
      </c>
      <c r="M24" s="19"/>
    </row>
    <row r="25" spans="2:16" s="11" customFormat="1" x14ac:dyDescent="0.2">
      <c r="B25" s="37" t="s">
        <v>11</v>
      </c>
      <c r="C25" s="12">
        <v>16550</v>
      </c>
      <c r="D25" s="12">
        <v>8997</v>
      </c>
      <c r="E25" s="12">
        <v>20451.968000000001</v>
      </c>
      <c r="F25" s="38">
        <v>614.4</v>
      </c>
      <c r="G25" s="39">
        <v>37224.42</v>
      </c>
      <c r="H25" s="38">
        <v>0</v>
      </c>
      <c r="I25" s="38">
        <v>0</v>
      </c>
      <c r="J25" s="36">
        <f t="shared" si="4"/>
        <v>58290.788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2729.73</v>
      </c>
      <c r="G26" s="36">
        <f>G27</f>
        <v>119458.59</v>
      </c>
      <c r="H26" s="36">
        <f>H27</f>
        <v>0</v>
      </c>
      <c r="I26" s="36">
        <f>I27</f>
        <v>0</v>
      </c>
      <c r="J26" s="36">
        <f t="shared" si="4"/>
        <v>122188.31999999999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2729.73</v>
      </c>
      <c r="G27" s="39">
        <v>119458.59</v>
      </c>
      <c r="H27" s="38">
        <v>0</v>
      </c>
      <c r="I27" s="38">
        <v>0</v>
      </c>
      <c r="J27" s="36">
        <f t="shared" si="4"/>
        <v>122188.31999999999</v>
      </c>
    </row>
    <row r="28" spans="2:16" ht="12.75" x14ac:dyDescent="0.2">
      <c r="B28" s="10" t="s">
        <v>14</v>
      </c>
      <c r="C28" s="42">
        <f t="shared" ref="C28:I28" si="7">SUM(C29:C31)</f>
        <v>90898</v>
      </c>
      <c r="D28" s="42">
        <f t="shared" si="7"/>
        <v>54786</v>
      </c>
      <c r="E28" s="42">
        <f t="shared" si="7"/>
        <v>972245.08700000006</v>
      </c>
      <c r="F28" s="42">
        <f t="shared" si="7"/>
        <v>156464.08500000002</v>
      </c>
      <c r="G28" s="42">
        <f t="shared" si="7"/>
        <v>430956.73000000004</v>
      </c>
      <c r="H28" s="42">
        <f t="shared" si="7"/>
        <v>126998.318</v>
      </c>
      <c r="I28" s="42">
        <f t="shared" si="7"/>
        <v>21930.629000000001</v>
      </c>
      <c r="J28" s="36">
        <f t="shared" si="4"/>
        <v>1708594.8489999999</v>
      </c>
    </row>
    <row r="29" spans="2:16" s="11" customFormat="1" x14ac:dyDescent="0.2">
      <c r="B29" s="43" t="s">
        <v>15</v>
      </c>
      <c r="C29" s="12">
        <v>30534</v>
      </c>
      <c r="D29" s="12">
        <v>17923</v>
      </c>
      <c r="E29" s="12">
        <v>318839.29499999993</v>
      </c>
      <c r="F29" s="38">
        <v>156464.08500000002</v>
      </c>
      <c r="G29" s="39">
        <v>430956.73000000004</v>
      </c>
      <c r="H29" s="38">
        <v>126998.318</v>
      </c>
      <c r="I29" s="38">
        <v>21930.629000000001</v>
      </c>
      <c r="J29" s="36">
        <f t="shared" si="4"/>
        <v>1055189.057</v>
      </c>
      <c r="P29" s="40"/>
    </row>
    <row r="30" spans="2:16" s="11" customFormat="1" x14ac:dyDescent="0.2">
      <c r="B30" s="43" t="s">
        <v>16</v>
      </c>
      <c r="C30" s="12">
        <v>60364</v>
      </c>
      <c r="D30" s="12">
        <v>36863</v>
      </c>
      <c r="E30" s="12">
        <v>653405.79200000013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653405.79200000013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402</v>
      </c>
      <c r="D32" s="36">
        <f t="shared" si="8"/>
        <v>201</v>
      </c>
      <c r="E32" s="36">
        <f>E33</f>
        <v>1029.42</v>
      </c>
      <c r="F32" s="36">
        <f>F33</f>
        <v>6000</v>
      </c>
      <c r="G32" s="36">
        <f>G33</f>
        <v>70116.55</v>
      </c>
      <c r="H32" s="36">
        <f>H33</f>
        <v>0</v>
      </c>
      <c r="I32" s="36">
        <f>I33</f>
        <v>3840.17</v>
      </c>
      <c r="J32" s="36">
        <f t="shared" si="4"/>
        <v>80986.14</v>
      </c>
      <c r="P32" s="40"/>
    </row>
    <row r="33" spans="1:18" s="11" customFormat="1" x14ac:dyDescent="0.2">
      <c r="A33" s="40"/>
      <c r="B33" s="43" t="s">
        <v>19</v>
      </c>
      <c r="C33" s="12">
        <v>402</v>
      </c>
      <c r="D33" s="12">
        <v>201</v>
      </c>
      <c r="E33" s="12">
        <v>1029.42</v>
      </c>
      <c r="F33" s="38">
        <v>6000</v>
      </c>
      <c r="G33" s="39">
        <v>70116.55</v>
      </c>
      <c r="H33" s="38">
        <v>0</v>
      </c>
      <c r="I33" s="38">
        <v>3840.17</v>
      </c>
      <c r="J33" s="36">
        <f t="shared" si="4"/>
        <v>80986.14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430</v>
      </c>
      <c r="D34" s="36">
        <f t="shared" si="9"/>
        <v>245</v>
      </c>
      <c r="E34" s="36">
        <f t="shared" si="9"/>
        <v>973.21000000000015</v>
      </c>
      <c r="F34" s="36">
        <f t="shared" si="9"/>
        <v>30801.974999999999</v>
      </c>
      <c r="G34" s="36">
        <f t="shared" si="9"/>
        <v>128744.56999999999</v>
      </c>
      <c r="H34" s="36">
        <f t="shared" si="9"/>
        <v>6087.8739999999998</v>
      </c>
      <c r="I34" s="36">
        <f t="shared" si="9"/>
        <v>0</v>
      </c>
      <c r="J34" s="36">
        <f t="shared" si="4"/>
        <v>166607.62900000002</v>
      </c>
      <c r="P34" s="40"/>
    </row>
    <row r="35" spans="1:18" s="11" customFormat="1" x14ac:dyDescent="0.2">
      <c r="B35" s="41" t="s">
        <v>21</v>
      </c>
      <c r="C35" s="12">
        <v>430</v>
      </c>
      <c r="D35" s="12">
        <v>245</v>
      </c>
      <c r="E35" s="12">
        <v>973.21000000000015</v>
      </c>
      <c r="F35" s="38">
        <v>30801.974999999999</v>
      </c>
      <c r="G35" s="39">
        <v>128744.56999999999</v>
      </c>
      <c r="H35" s="38">
        <v>6087.8739999999998</v>
      </c>
      <c r="I35" s="38"/>
      <c r="J35" s="36">
        <f t="shared" si="4"/>
        <v>166607.62900000002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7550</v>
      </c>
      <c r="G36" s="36">
        <f>G37</f>
        <v>10450</v>
      </c>
      <c r="H36" s="36">
        <f>H37</f>
        <v>0</v>
      </c>
      <c r="I36" s="36">
        <f>I37</f>
        <v>0</v>
      </c>
      <c r="J36" s="36">
        <f t="shared" si="4"/>
        <v>18000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7550</v>
      </c>
      <c r="G37" s="39">
        <v>10450</v>
      </c>
      <c r="H37" s="38">
        <v>0</v>
      </c>
      <c r="I37" s="38">
        <v>0</v>
      </c>
      <c r="J37" s="36">
        <f t="shared" si="4"/>
        <v>18000</v>
      </c>
      <c r="P37" s="40"/>
    </row>
    <row r="38" spans="1:18" ht="12.75" x14ac:dyDescent="0.2">
      <c r="B38" s="66" t="s">
        <v>24</v>
      </c>
      <c r="C38" s="67">
        <f>C39+C41+C44</f>
        <v>360</v>
      </c>
      <c r="D38" s="67">
        <f>D39+D41+D44</f>
        <v>180</v>
      </c>
      <c r="E38" s="67">
        <f>E39+E41+E44</f>
        <v>832</v>
      </c>
      <c r="F38" s="67">
        <f>F39+F41+F44</f>
        <v>1829.91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2661.91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1757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1757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1757</v>
      </c>
      <c r="G40" s="39">
        <v>0</v>
      </c>
      <c r="H40" s="38">
        <v>0</v>
      </c>
      <c r="I40" s="38"/>
      <c r="J40" s="36">
        <f t="shared" si="4"/>
        <v>1757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360</v>
      </c>
      <c r="D44" s="36">
        <f t="shared" si="14"/>
        <v>180</v>
      </c>
      <c r="E44" s="36">
        <f>E45</f>
        <v>832</v>
      </c>
      <c r="F44" s="36">
        <f>F45</f>
        <v>72.910000000000011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904.91</v>
      </c>
      <c r="P44" s="40"/>
    </row>
    <row r="45" spans="1:18" s="11" customFormat="1" ht="12.75" thickBot="1" x14ac:dyDescent="0.25">
      <c r="B45" s="45" t="s">
        <v>41</v>
      </c>
      <c r="C45" s="12">
        <v>360</v>
      </c>
      <c r="D45" s="12">
        <v>180</v>
      </c>
      <c r="E45" s="12">
        <v>832</v>
      </c>
      <c r="F45" s="46">
        <v>72.910000000000011</v>
      </c>
      <c r="G45" s="47">
        <v>0</v>
      </c>
      <c r="H45" s="39">
        <v>0</v>
      </c>
      <c r="I45" s="46">
        <v>0</v>
      </c>
      <c r="J45" s="48">
        <f>SUM(E45:I45)</f>
        <v>904.91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52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53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54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55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56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57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51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1" zoomScale="85" zoomScaleNormal="85" zoomScaleSheetLayoutView="100" workbookViewId="0">
      <selection activeCell="B68" sqref="B68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103163</v>
      </c>
      <c r="D19" s="25">
        <f t="shared" si="0"/>
        <v>60626</v>
      </c>
      <c r="E19" s="25">
        <f t="shared" si="0"/>
        <v>870936.13799999992</v>
      </c>
      <c r="F19" s="25">
        <f t="shared" si="0"/>
        <v>9180.3680000000004</v>
      </c>
      <c r="G19" s="25">
        <f t="shared" si="0"/>
        <v>1025763.6679999998</v>
      </c>
      <c r="H19" s="25">
        <f t="shared" si="0"/>
        <v>61694.078999999998</v>
      </c>
      <c r="I19" s="25">
        <f t="shared" si="0"/>
        <v>30.631</v>
      </c>
      <c r="J19" s="25">
        <f>SUM(E19:I19)</f>
        <v>1967604.8839999996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103163</v>
      </c>
      <c r="D22" s="34">
        <f t="shared" si="1"/>
        <v>60626</v>
      </c>
      <c r="E22" s="34">
        <f t="shared" si="1"/>
        <v>870936.13799999992</v>
      </c>
      <c r="F22" s="34">
        <f t="shared" si="1"/>
        <v>9180.3680000000004</v>
      </c>
      <c r="G22" s="34">
        <f t="shared" si="1"/>
        <v>1025763.6679999998</v>
      </c>
      <c r="H22" s="34">
        <f t="shared" si="1"/>
        <v>61694.078999999998</v>
      </c>
      <c r="I22" s="34">
        <f t="shared" si="1"/>
        <v>30.631</v>
      </c>
      <c r="J22" s="35">
        <f t="shared" si="1"/>
        <v>1967604.8839999998</v>
      </c>
      <c r="M22" s="19"/>
    </row>
    <row r="23" spans="2:16" ht="12.75" x14ac:dyDescent="0.2">
      <c r="B23" s="66" t="s">
        <v>9</v>
      </c>
      <c r="C23" s="67">
        <f>C24+C28+C34+C36+C32+C26</f>
        <v>102699</v>
      </c>
      <c r="D23" s="67">
        <f t="shared" ref="D23:F23" si="2">D24+D28+D34+D36+D32+D26</f>
        <v>60394</v>
      </c>
      <c r="E23" s="67">
        <f t="shared" si="2"/>
        <v>864384.13799999992</v>
      </c>
      <c r="F23" s="67">
        <f t="shared" si="2"/>
        <v>7549.8779999999997</v>
      </c>
      <c r="G23" s="67">
        <f>G24+G28+G34+G36+G32+G26</f>
        <v>1025763.6679999998</v>
      </c>
      <c r="H23" s="67">
        <f t="shared" ref="H23:I23" si="3">H24+H28+H34+H36+H32+H26</f>
        <v>48049.839</v>
      </c>
      <c r="I23" s="67">
        <f t="shared" si="3"/>
        <v>30.631</v>
      </c>
      <c r="J23" s="68">
        <f t="shared" ref="J23:J43" si="4">SUM(E23:I23)</f>
        <v>1945778.1539999999</v>
      </c>
      <c r="M23" s="19"/>
    </row>
    <row r="24" spans="2:16" ht="12.75" x14ac:dyDescent="0.2">
      <c r="B24" s="10" t="s">
        <v>10</v>
      </c>
      <c r="C24" s="36">
        <f t="shared" ref="C24:I24" si="5">C25</f>
        <v>17303</v>
      </c>
      <c r="D24" s="36">
        <f t="shared" si="5"/>
        <v>9489</v>
      </c>
      <c r="E24" s="36">
        <f t="shared" si="5"/>
        <v>177733.82000000004</v>
      </c>
      <c r="F24" s="36">
        <f t="shared" si="5"/>
        <v>0</v>
      </c>
      <c r="G24" s="36">
        <f t="shared" si="5"/>
        <v>0</v>
      </c>
      <c r="H24" s="36">
        <f t="shared" si="5"/>
        <v>18823.425999999999</v>
      </c>
      <c r="I24" s="36">
        <f t="shared" si="5"/>
        <v>0</v>
      </c>
      <c r="J24" s="36">
        <f t="shared" si="4"/>
        <v>196557.24600000004</v>
      </c>
      <c r="M24" s="19"/>
    </row>
    <row r="25" spans="2:16" s="11" customFormat="1" x14ac:dyDescent="0.2">
      <c r="B25" s="37" t="s">
        <v>11</v>
      </c>
      <c r="C25" s="12">
        <v>17303</v>
      </c>
      <c r="D25" s="12">
        <v>9489</v>
      </c>
      <c r="E25" s="12">
        <v>177733.82000000004</v>
      </c>
      <c r="F25" s="38">
        <v>0</v>
      </c>
      <c r="G25" s="39">
        <v>0</v>
      </c>
      <c r="H25" s="38">
        <v>18823.425999999999</v>
      </c>
      <c r="I25" s="38">
        <v>0</v>
      </c>
      <c r="J25" s="36">
        <f t="shared" si="4"/>
        <v>196557.24600000004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94406.780000000013</v>
      </c>
      <c r="H26" s="36">
        <f>H27</f>
        <v>0</v>
      </c>
      <c r="I26" s="36">
        <f>I27</f>
        <v>0</v>
      </c>
      <c r="J26" s="36">
        <f t="shared" si="4"/>
        <v>94406.780000000013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94406.780000000013</v>
      </c>
      <c r="H27" s="38">
        <v>0</v>
      </c>
      <c r="I27" s="38">
        <v>0</v>
      </c>
      <c r="J27" s="36">
        <f t="shared" si="4"/>
        <v>94406.780000000013</v>
      </c>
    </row>
    <row r="28" spans="2:16" ht="12.75" x14ac:dyDescent="0.2">
      <c r="B28" s="10" t="s">
        <v>14</v>
      </c>
      <c r="C28" s="42">
        <f t="shared" ref="C28:I28" si="7">SUM(C29:C31)</f>
        <v>84561</v>
      </c>
      <c r="D28" s="42">
        <f t="shared" si="7"/>
        <v>50404</v>
      </c>
      <c r="E28" s="42">
        <f t="shared" si="7"/>
        <v>674246.7379999999</v>
      </c>
      <c r="F28" s="42">
        <f t="shared" si="7"/>
        <v>141.77800000000002</v>
      </c>
      <c r="G28" s="42">
        <f t="shared" si="7"/>
        <v>311001.37999999989</v>
      </c>
      <c r="H28" s="42">
        <f t="shared" si="7"/>
        <v>29019.413</v>
      </c>
      <c r="I28" s="42">
        <f t="shared" si="7"/>
        <v>30.631</v>
      </c>
      <c r="J28" s="36">
        <f t="shared" si="4"/>
        <v>1014439.94</v>
      </c>
    </row>
    <row r="29" spans="2:16" s="11" customFormat="1" x14ac:dyDescent="0.2">
      <c r="B29" s="43" t="s">
        <v>15</v>
      </c>
      <c r="C29" s="12">
        <v>36304</v>
      </c>
      <c r="D29" s="12">
        <v>21416</v>
      </c>
      <c r="E29" s="12">
        <v>192286.81999999998</v>
      </c>
      <c r="F29" s="38">
        <v>141.77800000000002</v>
      </c>
      <c r="G29" s="39">
        <v>0</v>
      </c>
      <c r="H29" s="38">
        <v>29019.413</v>
      </c>
      <c r="I29" s="38">
        <v>30.631</v>
      </c>
      <c r="J29" s="36">
        <f t="shared" si="4"/>
        <v>221478.64199999996</v>
      </c>
      <c r="P29" s="40"/>
    </row>
    <row r="30" spans="2:16" s="11" customFormat="1" x14ac:dyDescent="0.2">
      <c r="B30" s="43" t="s">
        <v>16</v>
      </c>
      <c r="C30" s="12">
        <v>48257</v>
      </c>
      <c r="D30" s="12">
        <v>28988</v>
      </c>
      <c r="E30" s="12">
        <v>481959.91799999995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481959.91799999995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311001.37999999989</v>
      </c>
      <c r="H31" s="38">
        <v>0</v>
      </c>
      <c r="I31" s="38">
        <v>0</v>
      </c>
      <c r="J31" s="36">
        <f t="shared" si="4"/>
        <v>311001.37999999989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462</v>
      </c>
      <c r="D32" s="36">
        <f t="shared" si="8"/>
        <v>241</v>
      </c>
      <c r="E32" s="36">
        <f>E33</f>
        <v>6886.96</v>
      </c>
      <c r="F32" s="36">
        <f>F33</f>
        <v>7408.0999999999995</v>
      </c>
      <c r="G32" s="36">
        <f>G33</f>
        <v>112119.81</v>
      </c>
      <c r="H32" s="36">
        <f>H33</f>
        <v>0</v>
      </c>
      <c r="I32" s="36">
        <f>I33</f>
        <v>0</v>
      </c>
      <c r="J32" s="36">
        <f t="shared" si="4"/>
        <v>126414.87</v>
      </c>
      <c r="P32" s="40"/>
    </row>
    <row r="33" spans="1:18" s="11" customFormat="1" x14ac:dyDescent="0.2">
      <c r="A33" s="40"/>
      <c r="B33" s="43" t="s">
        <v>19</v>
      </c>
      <c r="C33" s="12">
        <v>462</v>
      </c>
      <c r="D33" s="12">
        <v>241</v>
      </c>
      <c r="E33" s="12">
        <v>6886.96</v>
      </c>
      <c r="F33" s="38">
        <v>7408.0999999999995</v>
      </c>
      <c r="G33" s="39">
        <v>112119.81</v>
      </c>
      <c r="H33" s="38">
        <v>0</v>
      </c>
      <c r="I33" s="38">
        <v>0</v>
      </c>
      <c r="J33" s="36">
        <f t="shared" si="4"/>
        <v>126414.87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373</v>
      </c>
      <c r="D34" s="36">
        <f t="shared" si="9"/>
        <v>260</v>
      </c>
      <c r="E34" s="36">
        <f t="shared" si="9"/>
        <v>5516.619999999999</v>
      </c>
      <c r="F34" s="36">
        <f t="shared" si="9"/>
        <v>0</v>
      </c>
      <c r="G34" s="36">
        <f t="shared" si="9"/>
        <v>469238.69799999997</v>
      </c>
      <c r="H34" s="36">
        <f t="shared" si="9"/>
        <v>0</v>
      </c>
      <c r="I34" s="36">
        <f t="shared" si="9"/>
        <v>0</v>
      </c>
      <c r="J34" s="36">
        <f t="shared" si="4"/>
        <v>474755.31799999997</v>
      </c>
      <c r="P34" s="40"/>
    </row>
    <row r="35" spans="1:18" s="11" customFormat="1" x14ac:dyDescent="0.2">
      <c r="B35" s="41" t="s">
        <v>21</v>
      </c>
      <c r="C35" s="12">
        <v>373</v>
      </c>
      <c r="D35" s="12">
        <v>260</v>
      </c>
      <c r="E35" s="12">
        <v>5516.619999999999</v>
      </c>
      <c r="F35" s="38">
        <v>0</v>
      </c>
      <c r="G35" s="39">
        <v>469238.69799999997</v>
      </c>
      <c r="H35" s="38">
        <v>0</v>
      </c>
      <c r="I35" s="38">
        <v>0</v>
      </c>
      <c r="J35" s="36">
        <f t="shared" si="4"/>
        <v>474755.31799999997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38997</v>
      </c>
      <c r="H36" s="36">
        <f>H37</f>
        <v>207</v>
      </c>
      <c r="I36" s="36">
        <f>I37</f>
        <v>0</v>
      </c>
      <c r="J36" s="36">
        <f t="shared" si="4"/>
        <v>39204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38997</v>
      </c>
      <c r="H37" s="38">
        <v>207</v>
      </c>
      <c r="I37" s="38">
        <v>0</v>
      </c>
      <c r="J37" s="36">
        <f t="shared" si="4"/>
        <v>39204</v>
      </c>
      <c r="P37" s="40"/>
    </row>
    <row r="38" spans="1:18" ht="12.75" x14ac:dyDescent="0.2">
      <c r="B38" s="66" t="s">
        <v>24</v>
      </c>
      <c r="C38" s="67">
        <f>C39+C41+C44</f>
        <v>464</v>
      </c>
      <c r="D38" s="67">
        <f>D39+D41+D44</f>
        <v>232</v>
      </c>
      <c r="E38" s="67">
        <f>E39+E41+E44</f>
        <v>6552</v>
      </c>
      <c r="F38" s="67">
        <f>F39+F41+F44</f>
        <v>1630.49</v>
      </c>
      <c r="G38" s="67">
        <f t="shared" ref="G38:I38" si="11">G39+G41+G44</f>
        <v>0</v>
      </c>
      <c r="H38" s="67">
        <f t="shared" si="11"/>
        <v>13644.239999999996</v>
      </c>
      <c r="I38" s="67">
        <f t="shared" si="11"/>
        <v>0</v>
      </c>
      <c r="J38" s="67">
        <f>SUM(E38:I38)</f>
        <v>21826.729999999996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780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780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780</v>
      </c>
      <c r="G40" s="39">
        <v>0</v>
      </c>
      <c r="H40" s="38">
        <v>0</v>
      </c>
      <c r="I40" s="38">
        <v>0</v>
      </c>
      <c r="J40" s="36">
        <f t="shared" si="4"/>
        <v>780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464</v>
      </c>
      <c r="D44" s="36">
        <f t="shared" si="14"/>
        <v>232</v>
      </c>
      <c r="E44" s="36">
        <f>E45</f>
        <v>6552</v>
      </c>
      <c r="F44" s="36">
        <f>F45</f>
        <v>850.49</v>
      </c>
      <c r="G44" s="36">
        <f>G45</f>
        <v>0</v>
      </c>
      <c r="H44" s="36">
        <f>H45</f>
        <v>13644.239999999996</v>
      </c>
      <c r="I44" s="36">
        <f>I45</f>
        <v>0</v>
      </c>
      <c r="J44" s="36">
        <f>SUM(E44:I44)</f>
        <v>21046.729999999996</v>
      </c>
      <c r="P44" s="40"/>
    </row>
    <row r="45" spans="1:18" s="11" customFormat="1" ht="12.75" thickBot="1" x14ac:dyDescent="0.25">
      <c r="B45" s="45" t="s">
        <v>41</v>
      </c>
      <c r="C45" s="12">
        <v>464</v>
      </c>
      <c r="D45" s="12">
        <v>232</v>
      </c>
      <c r="E45" s="12">
        <v>6552</v>
      </c>
      <c r="F45" s="46">
        <v>850.49</v>
      </c>
      <c r="G45" s="47">
        <v>0</v>
      </c>
      <c r="H45" s="39">
        <v>13644.239999999996</v>
      </c>
      <c r="I45" s="46">
        <v>0</v>
      </c>
      <c r="J45" s="48">
        <f>SUM(E45:I45)</f>
        <v>21046.729999999996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52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53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54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55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56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57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50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3" zoomScale="85" zoomScaleNormal="85" zoomScaleSheetLayoutView="100" workbookViewId="0">
      <selection activeCell="D67" sqref="D6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69086</v>
      </c>
      <c r="D19" s="25">
        <f t="shared" si="0"/>
        <v>40678</v>
      </c>
      <c r="E19" s="25">
        <f t="shared" si="0"/>
        <v>763502.66700000013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69.83</v>
      </c>
      <c r="J19" s="25">
        <f>SUM(E19:I19)</f>
        <v>763572.49700000009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69086</v>
      </c>
      <c r="D22" s="34">
        <f t="shared" si="1"/>
        <v>40678</v>
      </c>
      <c r="E22" s="34">
        <f t="shared" si="1"/>
        <v>763502.66700000013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69.83</v>
      </c>
      <c r="J22" s="35">
        <f t="shared" si="1"/>
        <v>763572.49700000009</v>
      </c>
      <c r="M22" s="19"/>
    </row>
    <row r="23" spans="2:16" ht="12.75" x14ac:dyDescent="0.2">
      <c r="B23" s="66" t="s">
        <v>9</v>
      </c>
      <c r="C23" s="67">
        <f>C24+C28+C34+C36+C32+C26</f>
        <v>69086</v>
      </c>
      <c r="D23" s="67">
        <f t="shared" ref="D23:F23" si="2">D24+D28+D34+D36+D32+D26</f>
        <v>40678</v>
      </c>
      <c r="E23" s="67">
        <f t="shared" si="2"/>
        <v>763502.66700000013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69.83</v>
      </c>
      <c r="J23" s="68">
        <f t="shared" ref="J23:J43" si="4">SUM(E23:I23)</f>
        <v>763572.49700000009</v>
      </c>
      <c r="M23" s="19"/>
    </row>
    <row r="24" spans="2:16" ht="12.75" x14ac:dyDescent="0.2">
      <c r="B24" s="10" t="s">
        <v>10</v>
      </c>
      <c r="C24" s="36">
        <f t="shared" ref="C24:I24" si="5">C25</f>
        <v>8</v>
      </c>
      <c r="D24" s="36">
        <f t="shared" si="5"/>
        <v>4</v>
      </c>
      <c r="E24" s="36">
        <f t="shared" si="5"/>
        <v>88.88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88.88</v>
      </c>
      <c r="M24" s="19"/>
    </row>
    <row r="25" spans="2:16" s="11" customFormat="1" x14ac:dyDescent="0.2">
      <c r="B25" s="37" t="s">
        <v>11</v>
      </c>
      <c r="C25" s="12">
        <v>8</v>
      </c>
      <c r="D25" s="12">
        <v>4</v>
      </c>
      <c r="E25" s="12">
        <v>88.88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88.88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69076</v>
      </c>
      <c r="D28" s="42">
        <f t="shared" si="7"/>
        <v>40673</v>
      </c>
      <c r="E28" s="42">
        <f t="shared" si="7"/>
        <v>763413.78700000013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69.83</v>
      </c>
      <c r="J28" s="36">
        <f t="shared" si="4"/>
        <v>763483.61700000009</v>
      </c>
    </row>
    <row r="29" spans="2:16" s="11" customFormat="1" x14ac:dyDescent="0.2">
      <c r="B29" s="43" t="s">
        <v>15</v>
      </c>
      <c r="C29" s="12">
        <v>29067</v>
      </c>
      <c r="D29" s="12">
        <v>17335</v>
      </c>
      <c r="E29" s="12">
        <v>297190.66400000011</v>
      </c>
      <c r="F29" s="38">
        <v>0</v>
      </c>
      <c r="G29" s="39">
        <v>0</v>
      </c>
      <c r="H29" s="38">
        <v>0</v>
      </c>
      <c r="I29" s="38">
        <v>69.83</v>
      </c>
      <c r="J29" s="36">
        <f t="shared" si="4"/>
        <v>297260.49400000012</v>
      </c>
      <c r="P29" s="40"/>
    </row>
    <row r="30" spans="2:16" s="11" customFormat="1" x14ac:dyDescent="0.2">
      <c r="B30" s="43" t="s">
        <v>16</v>
      </c>
      <c r="C30" s="12">
        <v>40009</v>
      </c>
      <c r="D30" s="12">
        <v>23338</v>
      </c>
      <c r="E30" s="12">
        <v>466223.12300000002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466223.12300000002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</v>
      </c>
      <c r="D34" s="36">
        <f t="shared" si="9"/>
        <v>1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2</v>
      </c>
      <c r="D35" s="12">
        <v>1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52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53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54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55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56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57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50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7" zoomScale="85" zoomScaleNormal="85" zoomScaleSheetLayoutView="100" workbookViewId="0">
      <selection activeCell="E66" sqref="E66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8444</v>
      </c>
      <c r="D19" s="25">
        <f t="shared" si="0"/>
        <v>4508</v>
      </c>
      <c r="E19" s="25">
        <f t="shared" si="0"/>
        <v>31642.484999999997</v>
      </c>
      <c r="F19" s="25">
        <f t="shared" si="0"/>
        <v>8</v>
      </c>
      <c r="G19" s="25">
        <f t="shared" si="0"/>
        <v>0</v>
      </c>
      <c r="H19" s="25">
        <f t="shared" si="0"/>
        <v>0</v>
      </c>
      <c r="I19" s="25">
        <f t="shared" si="0"/>
        <v>357.58600000000001</v>
      </c>
      <c r="J19" s="25">
        <f>SUM(E19:I19)</f>
        <v>32008.070999999996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8444</v>
      </c>
      <c r="D22" s="34">
        <f t="shared" si="1"/>
        <v>4508</v>
      </c>
      <c r="E22" s="34">
        <f t="shared" si="1"/>
        <v>31642.484999999997</v>
      </c>
      <c r="F22" s="34">
        <f t="shared" si="1"/>
        <v>8</v>
      </c>
      <c r="G22" s="34">
        <f t="shared" si="1"/>
        <v>0</v>
      </c>
      <c r="H22" s="34">
        <f t="shared" si="1"/>
        <v>0</v>
      </c>
      <c r="I22" s="34">
        <f t="shared" si="1"/>
        <v>357.58600000000001</v>
      </c>
      <c r="J22" s="35">
        <f t="shared" si="1"/>
        <v>32008.070999999996</v>
      </c>
      <c r="M22" s="19"/>
    </row>
    <row r="23" spans="2:16" ht="12.75" x14ac:dyDescent="0.2">
      <c r="B23" s="66" t="s">
        <v>9</v>
      </c>
      <c r="C23" s="67">
        <f>C24+C28+C34+C36+C32+C26</f>
        <v>8444</v>
      </c>
      <c r="D23" s="67">
        <f t="shared" ref="D23:F23" si="2">D24+D28+D34+D36+D32+D26</f>
        <v>4508</v>
      </c>
      <c r="E23" s="67">
        <f t="shared" si="2"/>
        <v>31642.484999999997</v>
      </c>
      <c r="F23" s="67">
        <f t="shared" si="2"/>
        <v>8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357.58600000000001</v>
      </c>
      <c r="J23" s="68">
        <f t="shared" ref="J23:J43" si="4">SUM(E23:I23)</f>
        <v>32008.070999999996</v>
      </c>
      <c r="M23" s="19"/>
    </row>
    <row r="24" spans="2:16" ht="12.75" x14ac:dyDescent="0.2">
      <c r="B24" s="10" t="s">
        <v>10</v>
      </c>
      <c r="C24" s="36">
        <f t="shared" ref="C24:I24" si="5">C25</f>
        <v>327</v>
      </c>
      <c r="D24" s="36">
        <f t="shared" si="5"/>
        <v>187</v>
      </c>
      <c r="E24" s="36">
        <f t="shared" si="5"/>
        <v>629.38499999999999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629.38499999999999</v>
      </c>
      <c r="M24" s="19"/>
    </row>
    <row r="25" spans="2:16" s="11" customFormat="1" x14ac:dyDescent="0.2">
      <c r="B25" s="37" t="s">
        <v>11</v>
      </c>
      <c r="C25" s="12">
        <v>327</v>
      </c>
      <c r="D25" s="12">
        <v>187</v>
      </c>
      <c r="E25" s="12">
        <v>629.38499999999999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629.38499999999999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8068</v>
      </c>
      <c r="D28" s="42">
        <f t="shared" si="7"/>
        <v>4276</v>
      </c>
      <c r="E28" s="42">
        <f t="shared" si="7"/>
        <v>30984.35</v>
      </c>
      <c r="F28" s="42">
        <f t="shared" si="7"/>
        <v>8</v>
      </c>
      <c r="G28" s="42">
        <f t="shared" si="7"/>
        <v>0</v>
      </c>
      <c r="H28" s="42">
        <f t="shared" si="7"/>
        <v>0</v>
      </c>
      <c r="I28" s="42">
        <f t="shared" si="7"/>
        <v>357.58600000000001</v>
      </c>
      <c r="J28" s="36">
        <f t="shared" si="4"/>
        <v>31349.935999999998</v>
      </c>
    </row>
    <row r="29" spans="2:16" s="11" customFormat="1" x14ac:dyDescent="0.2">
      <c r="B29" s="43" t="s">
        <v>15</v>
      </c>
      <c r="C29" s="12">
        <v>2844</v>
      </c>
      <c r="D29" s="12">
        <v>1538</v>
      </c>
      <c r="E29" s="12">
        <v>16817.596000000001</v>
      </c>
      <c r="F29" s="38">
        <v>8</v>
      </c>
      <c r="G29" s="39">
        <v>0</v>
      </c>
      <c r="H29" s="38">
        <v>0</v>
      </c>
      <c r="I29" s="38">
        <v>357.58600000000001</v>
      </c>
      <c r="J29" s="36">
        <f t="shared" si="4"/>
        <v>17183.182000000001</v>
      </c>
      <c r="P29" s="40"/>
    </row>
    <row r="30" spans="2:16" s="11" customFormat="1" x14ac:dyDescent="0.2">
      <c r="B30" s="43" t="s">
        <v>16</v>
      </c>
      <c r="C30" s="12">
        <v>5224</v>
      </c>
      <c r="D30" s="12">
        <v>2738</v>
      </c>
      <c r="E30" s="12">
        <v>14166.753999999995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14166.753999999995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49</v>
      </c>
      <c r="D34" s="36">
        <f t="shared" si="9"/>
        <v>45</v>
      </c>
      <c r="E34" s="36">
        <f t="shared" si="9"/>
        <v>28.75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28.75</v>
      </c>
      <c r="P34" s="40"/>
    </row>
    <row r="35" spans="1:18" s="11" customFormat="1" x14ac:dyDescent="0.2">
      <c r="B35" s="41" t="s">
        <v>21</v>
      </c>
      <c r="C35" s="12">
        <v>49</v>
      </c>
      <c r="D35" s="12">
        <v>45</v>
      </c>
      <c r="E35" s="12">
        <v>28.75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28.75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52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53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54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55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56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57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50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2023-12-12T16:17:31Z</dcterms:modified>
</cp:coreProperties>
</file>