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3\ANUAL 2023\"/>
    </mc:Choice>
  </mc:AlternateContent>
  <xr:revisionPtr revIDLastSave="0" documentId="13_ncr:1_{B0F341CE-F5EA-4D5C-8BEB-2553057B3D45}" xr6:coauthVersionLast="47" xr6:coauthVersionMax="47" xr10:uidLastSave="{00000000-0000-0000-0000-000000000000}"/>
  <bookViews>
    <workbookView xWindow="-120" yWindow="-120" windowWidth="24240" windowHeight="13140" tabRatio="786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9" l="1"/>
  <c r="N52" i="9"/>
  <c r="N36" i="9"/>
  <c r="N37" i="9"/>
  <c r="N38" i="9"/>
  <c r="N39" i="9"/>
  <c r="N40" i="9"/>
  <c r="N41" i="9"/>
  <c r="N42" i="9"/>
  <c r="N43" i="9"/>
  <c r="M34" i="9"/>
  <c r="M35" i="9"/>
  <c r="M36" i="9"/>
  <c r="M37" i="9"/>
  <c r="M38" i="9"/>
  <c r="M41" i="9"/>
  <c r="M43" i="9"/>
  <c r="M44" i="9"/>
  <c r="M45" i="9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D48" i="8" s="1"/>
  <c r="C49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H48" i="7" s="1"/>
  <c r="H47" i="7" s="1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8" l="1"/>
  <c r="J48" i="7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K38" i="9"/>
  <c r="C38" i="9"/>
  <c r="C48" i="9"/>
  <c r="C47" i="9" s="1"/>
  <c r="M24" i="9"/>
  <c r="I23" i="9"/>
  <c r="J26" i="9"/>
  <c r="N26" i="9" s="1"/>
  <c r="J24" i="9"/>
  <c r="N24" i="9" s="1"/>
  <c r="L38" i="9"/>
  <c r="L23" i="9"/>
  <c r="M28" i="9"/>
  <c r="K23" i="9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K22" i="9" l="1"/>
  <c r="I22" i="9"/>
  <c r="I19" i="9" s="1"/>
  <c r="C22" i="9"/>
  <c r="C19" i="9" s="1"/>
  <c r="K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<sst xmlns="http://schemas.openxmlformats.org/spreadsheetml/2006/main" count="303" uniqueCount="59">
  <si>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</si>
  <si>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</si>
  <si>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</si>
  <si>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</si>
  <si>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</si>
  <si>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</si>
  <si>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</si>
  <si>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</si>
  <si>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</si>
  <si>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</si>
  <si>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</si>
  <si>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</si>
  <si>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</si>
  <si>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</si>
  <si>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</si>
  <si>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</si>
  <si>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</si>
  <si>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</si>
  <si>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</si>
  <si>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</si>
  <si>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</si>
  <si>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</si>
  <si>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</si>
  <si>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</si>
  <si>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</si>
  <si>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</si>
  <si>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</si>
  <si>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</si>
  <si>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</si>
  <si>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</si>
  <si>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</si>
  <si>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</si>
  <si>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</si>
  <si>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</si>
  <si>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</si>
  <si>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</si>
  <si>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</si>
  <si>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</si>
  <si>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</si>
  <si>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</si>
  <si>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</si>
  <si>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</si>
  <si>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</si>
  <si>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</si>
  <si>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</si>
  <si>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</si>
  <si>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</si>
  <si>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</si>
  <si>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</si>
  <si>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Elaborado por el Área de Estadísticas - DOMA, enero 2024.</t>
  </si>
  <si>
    <t>Elaborado por el Área de Estadísticas - DOMA, enero 2024</t>
  </si>
  <si>
    <t>TEUs
(Año-23)</t>
  </si>
  <si>
    <t>Unidades
(Año-23)</t>
  </si>
  <si>
    <t>TM
(Año-23)</t>
  </si>
  <si>
    <t>Total
TM
(Año-23)</t>
  </si>
  <si>
    <t>TOTAL
TEUS
(Año-22)</t>
  </si>
  <si>
    <t>TOTAL
TM
(Año-22)</t>
  </si>
  <si>
    <t>%
VARIACIÓN TEUS
(Año -2023/2022)</t>
  </si>
  <si>
    <t>%
VARIACIÓN TM 
(Año - 2023/2022)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</si>
</sst>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AÑO 2023 / 2022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AÑO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AÑO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AÑO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AÑO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17" zoomScale="90" zoomScaleNormal="90" zoomScaleSheetLayoutView="100" workbookViewId="0">
      <selection activeCell="B69" sqref="B69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14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2:14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54</v>
      </c>
      <c r="K15" s="83" t="s">
        <v>55</v>
      </c>
      <c r="L15" s="83" t="s">
        <v>56</v>
      </c>
      <c r="M15" s="70" t="s">
        <v>57</v>
      </c>
      <c r="N15" s="70" t="s">
        <v>58</v>
      </c>
    </row>
    <row r="16" spans="2:14" ht="18.75" customHeight="1" x14ac:dyDescent="0.2">
      <c r="B16" s="77"/>
      <c r="C16" s="73" t="s">
        <v>51</v>
      </c>
      <c r="D16" s="73" t="s">
        <v>52</v>
      </c>
      <c r="E16" s="73" t="s">
        <v>53</v>
      </c>
      <c r="F16" s="82"/>
      <c r="G16" s="82"/>
      <c r="H16" s="82"/>
      <c r="I16" s="82"/>
      <c r="J16" s="82"/>
      <c r="K16" s="84"/>
      <c r="L16" s="84"/>
      <c r="M16" s="71"/>
      <c r="N16" s="71"/>
    </row>
    <row r="17" spans="2:20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  <c r="K17" s="85"/>
      <c r="L17" s="85"/>
      <c r="M17" s="72"/>
      <c r="N17" s="72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3130693</v>
      </c>
      <c r="D19" s="25">
        <f t="shared" si="0"/>
        <v>1825194</v>
      </c>
      <c r="E19" s="25">
        <f t="shared" si="0"/>
        <v>28609285.532570001</v>
      </c>
      <c r="F19" s="25">
        <f t="shared" si="0"/>
        <v>3166805.6254111626</v>
      </c>
      <c r="G19" s="25">
        <f t="shared" si="0"/>
        <v>20970075.424000002</v>
      </c>
      <c r="H19" s="25">
        <f t="shared" si="0"/>
        <v>2609656.2200000002</v>
      </c>
      <c r="I19" s="25">
        <f t="shared" si="0"/>
        <v>367516.87669999996</v>
      </c>
      <c r="J19" s="25">
        <f>SUM(E19:I19)</f>
        <v>55723339.678681165</v>
      </c>
      <c r="K19" s="59">
        <f>+K22+K47</f>
        <v>2847052</v>
      </c>
      <c r="L19" s="59">
        <f>+L22+L47</f>
        <v>54079839.624855541</v>
      </c>
      <c r="M19" s="57">
        <f>(C19/K19)-1</f>
        <v>9.9626209847941016E-2</v>
      </c>
      <c r="N19" s="58">
        <f>(J19/L19)-1</f>
        <v>3.0390253839995829E-2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3130693</v>
      </c>
      <c r="D22" s="34">
        <f t="shared" si="1"/>
        <v>1825194</v>
      </c>
      <c r="E22" s="34">
        <f t="shared" si="1"/>
        <v>28609285.532570001</v>
      </c>
      <c r="F22" s="34">
        <f t="shared" si="1"/>
        <v>3115793.6054111626</v>
      </c>
      <c r="G22" s="34">
        <f t="shared" si="1"/>
        <v>20952368.324000001</v>
      </c>
      <c r="H22" s="34">
        <f t="shared" si="1"/>
        <v>2604449.87</v>
      </c>
      <c r="I22" s="34">
        <f t="shared" si="1"/>
        <v>367516.87669999996</v>
      </c>
      <c r="J22" s="35">
        <f t="shared" si="1"/>
        <v>55649414.208681166</v>
      </c>
      <c r="K22" s="60">
        <f t="shared" si="1"/>
        <v>2847052</v>
      </c>
      <c r="L22" s="60">
        <f t="shared" si="1"/>
        <v>53946075.524855539</v>
      </c>
      <c r="M22" s="55">
        <f>(C22/K22)-1</f>
        <v>9.9626209847941016E-2</v>
      </c>
      <c r="N22" s="55">
        <f>(J22/L22)-1</f>
        <v>3.1574839638535357E-2</v>
      </c>
      <c r="Q22" s="19"/>
    </row>
    <row r="23" spans="2:20" ht="13.5" thickBot="1" x14ac:dyDescent="0.25">
      <c r="B23" s="66" t="s">
        <v>9</v>
      </c>
      <c r="C23" s="67">
        <f>C24+C28+C34+C36+C32+C26</f>
        <v>3120957</v>
      </c>
      <c r="D23" s="67">
        <f t="shared" ref="D23:F23" si="2">D24+D28+D34+D36+D32+D26</f>
        <v>1820300</v>
      </c>
      <c r="E23" s="67">
        <f t="shared" si="2"/>
        <v>28531739.442570001</v>
      </c>
      <c r="F23" s="67">
        <f t="shared" si="2"/>
        <v>2876312.3954111626</v>
      </c>
      <c r="G23" s="67">
        <f>G24+G28+G34+G36+G32+G26</f>
        <v>20952368.324000001</v>
      </c>
      <c r="H23" s="67">
        <f t="shared" ref="H23:I23" si="3">H24+H28+H34+H36+H32+H26</f>
        <v>2477887.08</v>
      </c>
      <c r="I23" s="67">
        <f t="shared" si="3"/>
        <v>365280.87669999996</v>
      </c>
      <c r="J23" s="68">
        <f t="shared" ref="J23:J43" si="4">SUM(E23:I23)</f>
        <v>55203588.118681163</v>
      </c>
      <c r="K23" s="61">
        <f>K24+K28+K32+K34+K36+K26</f>
        <v>2838815</v>
      </c>
      <c r="L23" s="61">
        <f>L24+L28+L32+L34+L36+L26</f>
        <v>53586066.494855538</v>
      </c>
      <c r="M23" s="55">
        <f t="shared" ref="M23:M45" si="5">(C23/K23)-1</f>
        <v>9.938724432553725E-2</v>
      </c>
      <c r="N23" s="55">
        <f t="shared" ref="N23:N56" si="6">(J23/L23)-1</f>
        <v>3.0185489057699577E-2</v>
      </c>
      <c r="Q23" s="19"/>
    </row>
    <row r="24" spans="2:20" ht="13.5" thickBot="1" x14ac:dyDescent="0.25">
      <c r="B24" s="10" t="s">
        <v>10</v>
      </c>
      <c r="C24" s="36">
        <f t="shared" ref="C24:I24" si="7">C25</f>
        <v>323647</v>
      </c>
      <c r="D24" s="36">
        <f t="shared" si="7"/>
        <v>173330</v>
      </c>
      <c r="E24" s="36">
        <f t="shared" si="7"/>
        <v>2059300.9570000018</v>
      </c>
      <c r="F24" s="36">
        <f t="shared" si="7"/>
        <v>18566.766</v>
      </c>
      <c r="G24" s="36">
        <f t="shared" si="7"/>
        <v>424770.17999999993</v>
      </c>
      <c r="H24" s="36">
        <f t="shared" si="7"/>
        <v>78639.762000000002</v>
      </c>
      <c r="I24" s="36">
        <f t="shared" si="7"/>
        <v>0</v>
      </c>
      <c r="J24" s="36">
        <f t="shared" si="4"/>
        <v>2581277.6650000019</v>
      </c>
      <c r="K24" s="61">
        <f>K25</f>
        <v>355467</v>
      </c>
      <c r="L24" s="61">
        <f>L25</f>
        <v>2877435.7029999965</v>
      </c>
      <c r="M24" s="55">
        <f t="shared" si="5"/>
        <v>-8.9516045089980234E-2</v>
      </c>
      <c r="N24" s="55">
        <f t="shared" si="6"/>
        <v>-0.10292429390906011</v>
      </c>
      <c r="Q24" s="19"/>
    </row>
    <row r="25" spans="2:20" s="11" customFormat="1" ht="12.75" thickBot="1" x14ac:dyDescent="0.25">
      <c r="B25" s="37" t="s">
        <v>11</v>
      </c>
      <c r="C25" s="12">
        <v>323647</v>
      </c>
      <c r="D25" s="12">
        <v>173330</v>
      </c>
      <c r="E25" s="12">
        <v>2059300.9570000018</v>
      </c>
      <c r="F25" s="38">
        <v>18566.766</v>
      </c>
      <c r="G25" s="39">
        <v>424770.17999999993</v>
      </c>
      <c r="H25" s="38">
        <v>78639.762000000002</v>
      </c>
      <c r="I25" s="38">
        <v>0</v>
      </c>
      <c r="J25" s="36">
        <f t="shared" si="4"/>
        <v>2581277.6650000019</v>
      </c>
      <c r="K25" s="62">
        <v>355467</v>
      </c>
      <c r="L25" s="62">
        <v>2877435.7029999965</v>
      </c>
      <c r="M25" s="55">
        <f t="shared" si="5"/>
        <v>-8.9516045089980234E-2</v>
      </c>
      <c r="N25" s="55">
        <f t="shared" si="6"/>
        <v>-0.10292429390906011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45092.435999999987</v>
      </c>
      <c r="G26" s="36">
        <f>G27</f>
        <v>3201910.5599999996</v>
      </c>
      <c r="H26" s="36">
        <f>H27</f>
        <v>23934.303</v>
      </c>
      <c r="I26" s="36">
        <f>I27</f>
        <v>0</v>
      </c>
      <c r="J26" s="36">
        <f t="shared" si="4"/>
        <v>3270937.2989999992</v>
      </c>
      <c r="K26" s="61">
        <f>K27</f>
        <v>0</v>
      </c>
      <c r="L26" s="61">
        <f>L27</f>
        <v>3521159.2978199986</v>
      </c>
      <c r="M26" s="55" t="s">
        <v>13</v>
      </c>
      <c r="N26" s="55">
        <f t="shared" si="6"/>
        <v>-7.1062391007108205E-2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45092.435999999987</v>
      </c>
      <c r="G27" s="39">
        <v>3201910.5599999996</v>
      </c>
      <c r="H27" s="38">
        <v>23934.303</v>
      </c>
      <c r="I27" s="38">
        <v>0</v>
      </c>
      <c r="J27" s="36">
        <f t="shared" si="4"/>
        <v>3270937.2989999992</v>
      </c>
      <c r="K27" s="62">
        <v>0</v>
      </c>
      <c r="L27" s="62">
        <v>3521159.2978199986</v>
      </c>
      <c r="M27" s="55" t="s">
        <v>13</v>
      </c>
      <c r="N27" s="55">
        <f t="shared" si="6"/>
        <v>-7.1062391007108205E-2</v>
      </c>
    </row>
    <row r="28" spans="2:20" ht="13.5" thickBot="1" x14ac:dyDescent="0.25">
      <c r="B28" s="10" t="s">
        <v>14</v>
      </c>
      <c r="C28" s="42">
        <f t="shared" ref="C28:D28" si="9">SUM(C29:C31)</f>
        <v>2757429</v>
      </c>
      <c r="D28" s="42">
        <f t="shared" si="9"/>
        <v>1624601</v>
      </c>
      <c r="E28" s="42">
        <f t="shared" ref="E28:I28" si="10">SUM(E29:E31)</f>
        <v>26160530.114569999</v>
      </c>
      <c r="F28" s="42">
        <f t="shared" si="10"/>
        <v>1758701.2090000005</v>
      </c>
      <c r="G28" s="42">
        <f t="shared" si="10"/>
        <v>8137057.9910000004</v>
      </c>
      <c r="H28" s="42">
        <f t="shared" si="10"/>
        <v>2165877.4530000002</v>
      </c>
      <c r="I28" s="42">
        <f t="shared" si="10"/>
        <v>338553.47669999994</v>
      </c>
      <c r="J28" s="36">
        <f t="shared" si="4"/>
        <v>38560720.244269997</v>
      </c>
      <c r="K28" s="61">
        <f>SUM(K29:K31)</f>
        <v>2461193</v>
      </c>
      <c r="L28" s="61">
        <f>SUM(L29:L31)</f>
        <v>37256465.617035545</v>
      </c>
      <c r="M28" s="55">
        <f t="shared" si="5"/>
        <v>0.12036276716210392</v>
      </c>
      <c r="N28" s="55">
        <f t="shared" si="6"/>
        <v>3.5007470666731155E-2</v>
      </c>
    </row>
    <row r="29" spans="2:20" s="11" customFormat="1" ht="12.75" thickBot="1" x14ac:dyDescent="0.25">
      <c r="B29" s="43" t="s">
        <v>15</v>
      </c>
      <c r="C29" s="12">
        <v>1115030</v>
      </c>
      <c r="D29" s="12">
        <v>637320</v>
      </c>
      <c r="E29" s="12">
        <v>8518584.6250599977</v>
      </c>
      <c r="F29" s="38">
        <v>1758701.2090000005</v>
      </c>
      <c r="G29" s="39">
        <v>5272108.3310000002</v>
      </c>
      <c r="H29" s="38">
        <v>2165877.4530000002</v>
      </c>
      <c r="I29" s="38">
        <v>338553.47669999994</v>
      </c>
      <c r="J29" s="36">
        <f t="shared" si="4"/>
        <v>18053825.094760001</v>
      </c>
      <c r="K29" s="62">
        <v>997695</v>
      </c>
      <c r="L29" s="62">
        <v>18574527.323005542</v>
      </c>
      <c r="M29" s="55">
        <f t="shared" si="5"/>
        <v>0.11760608201905387</v>
      </c>
      <c r="N29" s="55">
        <f t="shared" si="6"/>
        <v>-2.8033134797493586E-2</v>
      </c>
      <c r="T29" s="40"/>
    </row>
    <row r="30" spans="2:20" s="11" customFormat="1" ht="12.75" thickBot="1" x14ac:dyDescent="0.25">
      <c r="B30" s="43" t="s">
        <v>16</v>
      </c>
      <c r="C30" s="12">
        <v>1642399</v>
      </c>
      <c r="D30" s="12">
        <v>987281</v>
      </c>
      <c r="E30" s="12">
        <v>17641945.489510003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17641945.489510003</v>
      </c>
      <c r="K30" s="62">
        <v>1463498</v>
      </c>
      <c r="L30" s="62">
        <v>15529749.964030003</v>
      </c>
      <c r="M30" s="55">
        <f t="shared" si="5"/>
        <v>0.12224205294438395</v>
      </c>
      <c r="N30" s="55">
        <f t="shared" si="6"/>
        <v>0.13600962864001453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2864949.66</v>
      </c>
      <c r="H31" s="38">
        <v>0</v>
      </c>
      <c r="I31" s="38">
        <v>0</v>
      </c>
      <c r="J31" s="36">
        <f t="shared" si="4"/>
        <v>2864949.66</v>
      </c>
      <c r="K31" s="62">
        <v>0</v>
      </c>
      <c r="L31" s="62">
        <v>3152188.3299999973</v>
      </c>
      <c r="M31" s="55" t="s">
        <v>13</v>
      </c>
      <c r="N31" s="55">
        <f t="shared" si="6"/>
        <v>-9.1123575094257614E-2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28246</v>
      </c>
      <c r="D32" s="36">
        <f t="shared" si="11"/>
        <v>14187</v>
      </c>
      <c r="E32" s="36">
        <f>E33</f>
        <v>194456.56799999994</v>
      </c>
      <c r="F32" s="36">
        <f>F33</f>
        <v>305662.93441116187</v>
      </c>
      <c r="G32" s="36">
        <f>G33</f>
        <v>2030546.8999999997</v>
      </c>
      <c r="H32" s="36">
        <f>H33</f>
        <v>0</v>
      </c>
      <c r="I32" s="36">
        <f>I33</f>
        <v>26687.399999999998</v>
      </c>
      <c r="J32" s="36">
        <f t="shared" si="4"/>
        <v>2557353.8024111614</v>
      </c>
      <c r="K32" s="61">
        <f>K33</f>
        <v>13575</v>
      </c>
      <c r="L32" s="61">
        <f>L33</f>
        <v>2852049.9919999996</v>
      </c>
      <c r="M32" s="55" t="s">
        <v>39</v>
      </c>
      <c r="N32" s="55">
        <f t="shared" si="6"/>
        <v>-0.10332784853542576</v>
      </c>
      <c r="T32" s="40"/>
    </row>
    <row r="33" spans="1:22" s="11" customFormat="1" ht="12.75" thickBot="1" x14ac:dyDescent="0.25">
      <c r="A33" s="40"/>
      <c r="B33" s="43" t="s">
        <v>19</v>
      </c>
      <c r="C33" s="12">
        <v>28246</v>
      </c>
      <c r="D33" s="12">
        <v>14187</v>
      </c>
      <c r="E33" s="12">
        <v>194456.56799999994</v>
      </c>
      <c r="F33" s="38">
        <v>305662.93441116187</v>
      </c>
      <c r="G33" s="39">
        <v>2030546.8999999997</v>
      </c>
      <c r="H33" s="38">
        <v>0</v>
      </c>
      <c r="I33" s="38">
        <v>26687.399999999998</v>
      </c>
      <c r="J33" s="36">
        <f t="shared" si="4"/>
        <v>2557353.8024111614</v>
      </c>
      <c r="K33" s="62">
        <v>13575</v>
      </c>
      <c r="L33" s="62">
        <v>2852049.9919999996</v>
      </c>
      <c r="M33" s="55" t="s">
        <v>39</v>
      </c>
      <c r="N33" s="55">
        <f t="shared" si="6"/>
        <v>-0.10332784853542576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7280</v>
      </c>
      <c r="D34" s="36">
        <f t="shared" si="12"/>
        <v>5046</v>
      </c>
      <c r="E34" s="36">
        <f t="shared" si="12"/>
        <v>84424.802999999985</v>
      </c>
      <c r="F34" s="36">
        <f t="shared" si="12"/>
        <v>639639.05000000016</v>
      </c>
      <c r="G34" s="36">
        <f t="shared" si="12"/>
        <v>6622953.6930000018</v>
      </c>
      <c r="H34" s="36">
        <f t="shared" si="12"/>
        <v>205444.56200000001</v>
      </c>
      <c r="I34" s="36">
        <f t="shared" si="12"/>
        <v>0</v>
      </c>
      <c r="J34" s="36">
        <f t="shared" si="4"/>
        <v>7552462.1080000019</v>
      </c>
      <c r="K34" s="61">
        <f>K35</f>
        <v>5209</v>
      </c>
      <c r="L34" s="61">
        <f>L35</f>
        <v>6430920.8850000007</v>
      </c>
      <c r="M34" s="55">
        <f t="shared" si="5"/>
        <v>0.39758110961796889</v>
      </c>
      <c r="N34" s="55">
        <f t="shared" si="6"/>
        <v>0.17439823052651371</v>
      </c>
      <c r="T34" s="40"/>
    </row>
    <row r="35" spans="1:22" s="11" customFormat="1" ht="12.75" thickBot="1" x14ac:dyDescent="0.25">
      <c r="B35" s="41" t="s">
        <v>21</v>
      </c>
      <c r="C35" s="12">
        <v>7280</v>
      </c>
      <c r="D35" s="12">
        <v>5046</v>
      </c>
      <c r="E35" s="12">
        <v>84424.802999999985</v>
      </c>
      <c r="F35" s="38">
        <v>639639.05000000016</v>
      </c>
      <c r="G35" s="39">
        <v>6622953.6930000018</v>
      </c>
      <c r="H35" s="38">
        <v>205444.56200000001</v>
      </c>
      <c r="I35" s="38">
        <v>0</v>
      </c>
      <c r="J35" s="36">
        <f t="shared" si="4"/>
        <v>7552462.1080000019</v>
      </c>
      <c r="K35" s="62">
        <v>5209</v>
      </c>
      <c r="L35" s="62">
        <v>6430920.8850000007</v>
      </c>
      <c r="M35" s="55">
        <f t="shared" si="5"/>
        <v>0.39758110961796889</v>
      </c>
      <c r="N35" s="55">
        <f t="shared" si="6"/>
        <v>0.17439823052651371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4355</v>
      </c>
      <c r="D36" s="36">
        <f t="shared" si="13"/>
        <v>3136</v>
      </c>
      <c r="E36" s="36">
        <f>E37</f>
        <v>33027</v>
      </c>
      <c r="F36" s="36">
        <f>F37</f>
        <v>108650</v>
      </c>
      <c r="G36" s="36">
        <f>G37</f>
        <v>535129</v>
      </c>
      <c r="H36" s="36">
        <f>H37</f>
        <v>3991</v>
      </c>
      <c r="I36" s="36">
        <f>I37</f>
        <v>40</v>
      </c>
      <c r="J36" s="36">
        <f t="shared" si="4"/>
        <v>680837</v>
      </c>
      <c r="K36" s="61">
        <f>K37</f>
        <v>3371</v>
      </c>
      <c r="L36" s="61">
        <f>L37</f>
        <v>648035</v>
      </c>
      <c r="M36" s="55">
        <f t="shared" si="5"/>
        <v>0.29190151290418265</v>
      </c>
      <c r="N36" s="55">
        <f t="shared" si="6"/>
        <v>5.0617636393096133E-2</v>
      </c>
      <c r="T36" s="40"/>
    </row>
    <row r="37" spans="1:22" s="11" customFormat="1" ht="12.75" thickBot="1" x14ac:dyDescent="0.25">
      <c r="B37" s="43" t="s">
        <v>23</v>
      </c>
      <c r="C37" s="12">
        <v>4355</v>
      </c>
      <c r="D37" s="12">
        <v>3136</v>
      </c>
      <c r="E37" s="12">
        <v>33027</v>
      </c>
      <c r="F37" s="38">
        <v>108650</v>
      </c>
      <c r="G37" s="39">
        <v>535129</v>
      </c>
      <c r="H37" s="38">
        <v>3991</v>
      </c>
      <c r="I37" s="38">
        <v>40</v>
      </c>
      <c r="J37" s="36">
        <f t="shared" si="4"/>
        <v>680837</v>
      </c>
      <c r="K37" s="62">
        <v>3371</v>
      </c>
      <c r="L37" s="62">
        <v>648035</v>
      </c>
      <c r="M37" s="55">
        <f t="shared" si="5"/>
        <v>0.29190151290418265</v>
      </c>
      <c r="N37" s="55">
        <f t="shared" si="6"/>
        <v>5.0617636393096133E-2</v>
      </c>
      <c r="T37" s="40"/>
    </row>
    <row r="38" spans="1:22" ht="13.5" thickBot="1" x14ac:dyDescent="0.25">
      <c r="B38" s="66" t="s">
        <v>24</v>
      </c>
      <c r="C38" s="67">
        <f>C39+C41+C44</f>
        <v>9736</v>
      </c>
      <c r="D38" s="67">
        <f>D39+D41+D44</f>
        <v>4894</v>
      </c>
      <c r="E38" s="67">
        <f>E39+E41+E44</f>
        <v>77546.09</v>
      </c>
      <c r="F38" s="67">
        <f>F39+F41+F44</f>
        <v>239481.21000000002</v>
      </c>
      <c r="G38" s="67">
        <f t="shared" ref="G38:I38" si="14">G39+G41+G44</f>
        <v>0</v>
      </c>
      <c r="H38" s="67">
        <f t="shared" si="14"/>
        <v>126562.78999999998</v>
      </c>
      <c r="I38" s="67">
        <f t="shared" si="14"/>
        <v>2236</v>
      </c>
      <c r="J38" s="67">
        <f>SUM(E38:I38)</f>
        <v>445826.09</v>
      </c>
      <c r="K38" s="61">
        <f>K39+K41+K44</f>
        <v>8237</v>
      </c>
      <c r="L38" s="61">
        <f>L39+L41+L44</f>
        <v>360009.02999999997</v>
      </c>
      <c r="M38" s="55">
        <f t="shared" si="5"/>
        <v>0.18198373194124073</v>
      </c>
      <c r="N38" s="55">
        <f t="shared" si="6"/>
        <v>0.23837474298908568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22</v>
      </c>
      <c r="D39" s="36">
        <f t="shared" si="15"/>
        <v>18</v>
      </c>
      <c r="E39" s="36">
        <f>E40</f>
        <v>105</v>
      </c>
      <c r="F39" s="36">
        <f>F40</f>
        <v>133996</v>
      </c>
      <c r="G39" s="36">
        <f>G40</f>
        <v>0</v>
      </c>
      <c r="H39" s="36">
        <f>H40</f>
        <v>0</v>
      </c>
      <c r="I39" s="36">
        <f>I40</f>
        <v>40</v>
      </c>
      <c r="J39" s="36">
        <f t="shared" si="4"/>
        <v>134141</v>
      </c>
      <c r="K39" s="61">
        <f>K40</f>
        <v>4</v>
      </c>
      <c r="L39" s="61">
        <f>L40</f>
        <v>153467</v>
      </c>
      <c r="M39" s="55" t="s">
        <v>39</v>
      </c>
      <c r="N39" s="55">
        <f t="shared" si="6"/>
        <v>-0.12592935289019791</v>
      </c>
      <c r="U39" s="11"/>
      <c r="V39" s="11"/>
    </row>
    <row r="40" spans="1:22" s="11" customFormat="1" ht="12.75" thickBot="1" x14ac:dyDescent="0.25">
      <c r="B40" s="43" t="s">
        <v>26</v>
      </c>
      <c r="C40" s="12">
        <v>22</v>
      </c>
      <c r="D40" s="12">
        <v>18</v>
      </c>
      <c r="E40" s="12">
        <v>105</v>
      </c>
      <c r="F40" s="38">
        <v>133996</v>
      </c>
      <c r="G40" s="39">
        <v>0</v>
      </c>
      <c r="H40" s="38">
        <v>0</v>
      </c>
      <c r="I40" s="38">
        <v>40</v>
      </c>
      <c r="J40" s="36">
        <f t="shared" si="4"/>
        <v>134141</v>
      </c>
      <c r="K40" s="62">
        <v>4</v>
      </c>
      <c r="L40" s="62">
        <v>153467</v>
      </c>
      <c r="M40" s="55" t="s">
        <v>39</v>
      </c>
      <c r="N40" s="55">
        <f t="shared" si="6"/>
        <v>-0.12592935289019791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1158</v>
      </c>
      <c r="D41" s="42">
        <f t="shared" si="16"/>
        <v>585</v>
      </c>
      <c r="E41" s="42">
        <f t="shared" si="16"/>
        <v>9122.1900000000023</v>
      </c>
      <c r="F41" s="42">
        <f t="shared" si="16"/>
        <v>91766.950000000012</v>
      </c>
      <c r="G41" s="42">
        <f t="shared" si="16"/>
        <v>0</v>
      </c>
      <c r="H41" s="42">
        <f t="shared" si="16"/>
        <v>0</v>
      </c>
      <c r="I41" s="42">
        <f t="shared" si="16"/>
        <v>2196</v>
      </c>
      <c r="J41" s="36">
        <f t="shared" si="4"/>
        <v>103085.14000000001</v>
      </c>
      <c r="K41" s="63">
        <f>K42+K43</f>
        <v>1071</v>
      </c>
      <c r="L41" s="63">
        <f>L42+L43</f>
        <v>126497.51999999997</v>
      </c>
      <c r="M41" s="55">
        <f t="shared" si="5"/>
        <v>8.1232492997198813E-2</v>
      </c>
      <c r="N41" s="55">
        <f t="shared" si="6"/>
        <v>-0.18508173124658855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79218</v>
      </c>
      <c r="G42" s="39">
        <v>0</v>
      </c>
      <c r="H42" s="38">
        <v>0</v>
      </c>
      <c r="I42" s="38">
        <v>2196</v>
      </c>
      <c r="J42" s="36">
        <f t="shared" si="4"/>
        <v>81414</v>
      </c>
      <c r="K42" s="62">
        <v>0</v>
      </c>
      <c r="L42" s="62">
        <v>99644</v>
      </c>
      <c r="M42" s="55" t="s">
        <v>13</v>
      </c>
      <c r="N42" s="55">
        <f t="shared" si="6"/>
        <v>-0.18295130665168002</v>
      </c>
      <c r="T42" s="40"/>
    </row>
    <row r="43" spans="1:22" s="11" customFormat="1" ht="12.75" thickBot="1" x14ac:dyDescent="0.25">
      <c r="B43" s="43" t="s">
        <v>29</v>
      </c>
      <c r="C43" s="12">
        <v>1158</v>
      </c>
      <c r="D43" s="12">
        <v>585</v>
      </c>
      <c r="E43" s="12">
        <v>9122.1900000000023</v>
      </c>
      <c r="F43" s="38">
        <v>12548.950000000004</v>
      </c>
      <c r="G43" s="39">
        <v>0</v>
      </c>
      <c r="H43" s="38">
        <v>0</v>
      </c>
      <c r="I43" s="38">
        <v>0</v>
      </c>
      <c r="J43" s="36">
        <f t="shared" si="4"/>
        <v>21671.140000000007</v>
      </c>
      <c r="K43" s="62">
        <v>1071</v>
      </c>
      <c r="L43" s="62">
        <v>26853.519999999971</v>
      </c>
      <c r="M43" s="55">
        <f t="shared" si="5"/>
        <v>8.1232492997198813E-2</v>
      </c>
      <c r="N43" s="55">
        <f t="shared" si="6"/>
        <v>-0.19298699015994814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8556</v>
      </c>
      <c r="D44" s="36">
        <f t="shared" si="17"/>
        <v>4291</v>
      </c>
      <c r="E44" s="36">
        <f>E45</f>
        <v>68318.899999999994</v>
      </c>
      <c r="F44" s="36">
        <f>F45</f>
        <v>13718.260000000002</v>
      </c>
      <c r="G44" s="36">
        <f>G45</f>
        <v>0</v>
      </c>
      <c r="H44" s="36">
        <f>H45</f>
        <v>126562.78999999998</v>
      </c>
      <c r="I44" s="36">
        <f>I45</f>
        <v>0</v>
      </c>
      <c r="J44" s="36">
        <f>SUM(E44:I44)</f>
        <v>208599.94999999998</v>
      </c>
      <c r="K44" s="61">
        <f>K45</f>
        <v>7162</v>
      </c>
      <c r="L44" s="61">
        <f>L45</f>
        <v>80044.510000000009</v>
      </c>
      <c r="M44" s="55">
        <f t="shared" si="5"/>
        <v>0.19463836917062283</v>
      </c>
      <c r="N44" s="55" t="s">
        <v>39</v>
      </c>
      <c r="T44" s="40"/>
    </row>
    <row r="45" spans="1:22" s="11" customFormat="1" ht="12.75" thickBot="1" x14ac:dyDescent="0.25">
      <c r="B45" s="45" t="s">
        <v>41</v>
      </c>
      <c r="C45" s="12">
        <v>8556</v>
      </c>
      <c r="D45" s="12">
        <v>4291</v>
      </c>
      <c r="E45" s="12">
        <v>68318.899999999994</v>
      </c>
      <c r="F45" s="46">
        <v>13718.260000000002</v>
      </c>
      <c r="G45" s="47">
        <v>0</v>
      </c>
      <c r="H45" s="39">
        <v>126562.78999999998</v>
      </c>
      <c r="I45" s="46">
        <v>0</v>
      </c>
      <c r="J45" s="48">
        <f>SUM(E45:I45)</f>
        <v>208599.94999999998</v>
      </c>
      <c r="K45" s="62">
        <v>7162</v>
      </c>
      <c r="L45" s="62">
        <v>80044.510000000009</v>
      </c>
      <c r="M45" s="55">
        <f t="shared" si="5"/>
        <v>0.19463836917062283</v>
      </c>
      <c r="N45" s="55" t="s">
        <v>39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51012.020000000004</v>
      </c>
      <c r="G47" s="51">
        <f t="shared" si="18"/>
        <v>17707.099999999999</v>
      </c>
      <c r="H47" s="51">
        <f t="shared" si="18"/>
        <v>5206.3500000000004</v>
      </c>
      <c r="I47" s="35">
        <f t="shared" si="18"/>
        <v>0</v>
      </c>
      <c r="J47" s="51">
        <f>SUM(E47:I47)</f>
        <v>73925.47</v>
      </c>
      <c r="K47" s="64">
        <f>K48+K57</f>
        <v>0</v>
      </c>
      <c r="L47" s="64">
        <f>L48+L57</f>
        <v>133764.1</v>
      </c>
      <c r="M47" s="55" t="s">
        <v>13</v>
      </c>
      <c r="N47" s="55">
        <f t="shared" si="6"/>
        <v>-0.44734446686368023</v>
      </c>
    </row>
    <row r="48" spans="1:22" ht="13.5" thickBot="1" x14ac:dyDescent="0.25">
      <c r="B48" s="66" t="s">
        <v>9</v>
      </c>
      <c r="C48" s="64">
        <f>C49+C51+C53+C55</f>
        <v>0</v>
      </c>
      <c r="D48" s="64">
        <f t="shared" ref="D48:I48" si="19">D49+D51+D53+D55</f>
        <v>0</v>
      </c>
      <c r="E48" s="64">
        <f t="shared" si="19"/>
        <v>0</v>
      </c>
      <c r="F48" s="64">
        <f t="shared" si="19"/>
        <v>51012.020000000004</v>
      </c>
      <c r="G48" s="64">
        <f t="shared" si="19"/>
        <v>17707.099999999999</v>
      </c>
      <c r="H48" s="64">
        <f t="shared" si="19"/>
        <v>5206.3500000000004</v>
      </c>
      <c r="I48" s="64">
        <f t="shared" si="19"/>
        <v>0</v>
      </c>
      <c r="J48" s="64">
        <f t="shared" ref="J48:J59" si="20">SUM(E48:I48)</f>
        <v>73925.47</v>
      </c>
      <c r="K48" s="64">
        <f>+K49+K51+K53+K55</f>
        <v>0</v>
      </c>
      <c r="L48" s="64">
        <f>+L49+L51+L53+L55</f>
        <v>132504.1</v>
      </c>
      <c r="M48" s="55" t="s">
        <v>13</v>
      </c>
      <c r="N48" s="55">
        <f t="shared" si="6"/>
        <v>-0.44208918818361098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61">
        <f t="shared" si="21"/>
        <v>0</v>
      </c>
      <c r="L49" s="61">
        <f t="shared" si="21"/>
        <v>0</v>
      </c>
      <c r="M49" s="55" t="s">
        <v>13</v>
      </c>
      <c r="N49" s="55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62">
        <v>0</v>
      </c>
      <c r="L50" s="62">
        <v>0</v>
      </c>
      <c r="M50" s="55" t="s">
        <v>13</v>
      </c>
      <c r="N50" s="55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34871.020000000004</v>
      </c>
      <c r="G51" s="36">
        <f t="shared" si="23"/>
        <v>17707.099999999999</v>
      </c>
      <c r="H51" s="36">
        <f t="shared" si="23"/>
        <v>2166.35</v>
      </c>
      <c r="I51" s="36">
        <f t="shared" si="23"/>
        <v>0</v>
      </c>
      <c r="J51" s="36">
        <f t="shared" si="20"/>
        <v>54744.47</v>
      </c>
      <c r="K51" s="61">
        <f t="shared" ref="K51:L51" si="24">K52</f>
        <v>0</v>
      </c>
      <c r="L51" s="61">
        <f t="shared" si="24"/>
        <v>113295.1</v>
      </c>
      <c r="M51" s="55" t="s">
        <v>13</v>
      </c>
      <c r="N51" s="55">
        <f t="shared" si="6"/>
        <v>-0.51679754905551967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34871.020000000004</v>
      </c>
      <c r="G52" s="39">
        <v>17707.099999999999</v>
      </c>
      <c r="H52" s="38">
        <v>2166.35</v>
      </c>
      <c r="I52" s="38">
        <v>0</v>
      </c>
      <c r="J52" s="36">
        <f t="shared" si="20"/>
        <v>54744.47</v>
      </c>
      <c r="K52" s="62">
        <v>0</v>
      </c>
      <c r="L52" s="62">
        <v>113295.1</v>
      </c>
      <c r="M52" s="55" t="s">
        <v>13</v>
      </c>
      <c r="N52" s="55">
        <f t="shared" si="6"/>
        <v>-0.51679754905551967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5184</v>
      </c>
      <c r="G53" s="36">
        <f t="shared" si="25"/>
        <v>0</v>
      </c>
      <c r="H53" s="36">
        <f t="shared" si="25"/>
        <v>14</v>
      </c>
      <c r="I53" s="36">
        <f t="shared" si="25"/>
        <v>0</v>
      </c>
      <c r="J53" s="36">
        <f t="shared" si="20"/>
        <v>5198</v>
      </c>
      <c r="K53" s="61">
        <f t="shared" ref="K53:L53" si="26">K54</f>
        <v>0</v>
      </c>
      <c r="L53" s="61">
        <f t="shared" si="26"/>
        <v>5404</v>
      </c>
      <c r="M53" s="55" t="s">
        <v>13</v>
      </c>
      <c r="N53" s="55">
        <f t="shared" si="6"/>
        <v>-3.8119911176905941E-2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5184</v>
      </c>
      <c r="G54" s="39">
        <v>0</v>
      </c>
      <c r="H54" s="38">
        <v>14</v>
      </c>
      <c r="I54" s="38">
        <v>0</v>
      </c>
      <c r="J54" s="36">
        <f t="shared" si="20"/>
        <v>5198</v>
      </c>
      <c r="K54" s="62">
        <v>0</v>
      </c>
      <c r="L54" s="62">
        <v>5404</v>
      </c>
      <c r="M54" s="55" t="s">
        <v>13</v>
      </c>
      <c r="N54" s="55">
        <f t="shared" si="6"/>
        <v>-3.8119911176905941E-2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10957</v>
      </c>
      <c r="G55" s="36">
        <f t="shared" si="28"/>
        <v>0</v>
      </c>
      <c r="H55" s="36">
        <f t="shared" si="28"/>
        <v>3026</v>
      </c>
      <c r="I55" s="36">
        <f t="shared" si="28"/>
        <v>0</v>
      </c>
      <c r="J55" s="36">
        <f t="shared" si="20"/>
        <v>13983</v>
      </c>
      <c r="K55" s="61">
        <f t="shared" ref="K55:L55" si="29">K56</f>
        <v>0</v>
      </c>
      <c r="L55" s="61">
        <f t="shared" si="29"/>
        <v>13805</v>
      </c>
      <c r="M55" s="55" t="s">
        <v>13</v>
      </c>
      <c r="N55" s="55">
        <f t="shared" si="6"/>
        <v>1.2893879029337141E-2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10957</v>
      </c>
      <c r="G56" s="39">
        <v>0</v>
      </c>
      <c r="H56" s="38">
        <v>3026</v>
      </c>
      <c r="I56" s="38">
        <v>0</v>
      </c>
      <c r="J56" s="36">
        <f t="shared" si="20"/>
        <v>13983</v>
      </c>
      <c r="K56" s="62">
        <v>0</v>
      </c>
      <c r="L56" s="62">
        <v>13805</v>
      </c>
      <c r="M56" s="55" t="s">
        <v>13</v>
      </c>
      <c r="N56" s="55">
        <f t="shared" si="6"/>
        <v>1.2893879029337141E-2</v>
      </c>
      <c r="P56" s="11"/>
    </row>
    <row r="57" spans="2:20" ht="13.5" thickBot="1" x14ac:dyDescent="0.25">
      <c r="B57" s="66" t="s">
        <v>24</v>
      </c>
      <c r="C57" s="61">
        <f>+C58</f>
        <v>0</v>
      </c>
      <c r="D57" s="61">
        <f>+D58</f>
        <v>0</v>
      </c>
      <c r="E57" s="61">
        <f t="shared" ref="E57:I58" si="30">+E58</f>
        <v>0</v>
      </c>
      <c r="F57" s="61">
        <f t="shared" si="30"/>
        <v>0</v>
      </c>
      <c r="G57" s="61">
        <f t="shared" si="30"/>
        <v>0</v>
      </c>
      <c r="H57" s="61">
        <f t="shared" si="30"/>
        <v>0</v>
      </c>
      <c r="I57" s="61">
        <f t="shared" si="30"/>
        <v>0</v>
      </c>
      <c r="J57" s="61">
        <f t="shared" si="20"/>
        <v>0</v>
      </c>
      <c r="K57" s="61">
        <f t="shared" ref="K57:L57" si="31">+K58</f>
        <v>0</v>
      </c>
      <c r="L57" s="61">
        <f t="shared" si="31"/>
        <v>1260</v>
      </c>
      <c r="M57" s="55" t="s">
        <v>13</v>
      </c>
      <c r="N57" s="55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61">
        <f>+K59</f>
        <v>0</v>
      </c>
      <c r="L58" s="61">
        <f>+L59</f>
        <v>1260</v>
      </c>
      <c r="M58" s="55" t="s">
        <v>13</v>
      </c>
      <c r="N58" s="55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5">
        <v>0</v>
      </c>
      <c r="L59" s="65">
        <v>1260</v>
      </c>
      <c r="M59" s="56" t="s">
        <v>13</v>
      </c>
      <c r="N59" s="55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49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  <mergeCell ref="E16:E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3" zoomScale="85" zoomScaleNormal="85" zoomScaleSheetLayoutView="100" workbookViewId="0">
      <selection activeCell="B76" sqref="B76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54</v>
      </c>
    </row>
    <row r="16" spans="2:10" ht="18.75" customHeight="1" x14ac:dyDescent="0.2">
      <c r="B16" s="77"/>
      <c r="C16" s="73" t="s">
        <v>51</v>
      </c>
      <c r="D16" s="73" t="s">
        <v>52</v>
      </c>
      <c r="E16" s="73" t="s">
        <v>53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1158387</v>
      </c>
      <c r="D19" s="25">
        <f t="shared" si="0"/>
        <v>677137</v>
      </c>
      <c r="E19" s="25">
        <f t="shared" si="0"/>
        <v>10321414.03623</v>
      </c>
      <c r="F19" s="25">
        <f t="shared" si="0"/>
        <v>2356229.4274500003</v>
      </c>
      <c r="G19" s="25">
        <f t="shared" si="0"/>
        <v>9861594.2609999999</v>
      </c>
      <c r="H19" s="25">
        <f t="shared" si="0"/>
        <v>1204726.3059999999</v>
      </c>
      <c r="I19" s="25">
        <f t="shared" si="0"/>
        <v>346673.43569999997</v>
      </c>
      <c r="J19" s="25">
        <f>SUM(E19:I19)</f>
        <v>24090637.46638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1158387</v>
      </c>
      <c r="D22" s="34">
        <f t="shared" si="1"/>
        <v>677137</v>
      </c>
      <c r="E22" s="34">
        <f t="shared" si="1"/>
        <v>10321414.03623</v>
      </c>
      <c r="F22" s="34">
        <f t="shared" si="1"/>
        <v>2356161.7274500001</v>
      </c>
      <c r="G22" s="34">
        <f t="shared" si="1"/>
        <v>9856868.591</v>
      </c>
      <c r="H22" s="34">
        <f t="shared" si="1"/>
        <v>1204726.3059999999</v>
      </c>
      <c r="I22" s="34">
        <f t="shared" si="1"/>
        <v>346673.43569999997</v>
      </c>
      <c r="J22" s="35">
        <f t="shared" si="1"/>
        <v>24085844.096379999</v>
      </c>
      <c r="M22" s="19"/>
    </row>
    <row r="23" spans="2:16" ht="12.75" x14ac:dyDescent="0.2">
      <c r="B23" s="66" t="s">
        <v>9</v>
      </c>
      <c r="C23" s="67">
        <f>C24+C28+C34+C36+C32+C26</f>
        <v>1154365</v>
      </c>
      <c r="D23" s="67">
        <f t="shared" ref="D23:F23" si="2">D24+D28+D34+D36+D32+D26</f>
        <v>675126</v>
      </c>
      <c r="E23" s="67">
        <f t="shared" si="2"/>
        <v>10314140.50623</v>
      </c>
      <c r="F23" s="67">
        <f t="shared" si="2"/>
        <v>2332997.9174500001</v>
      </c>
      <c r="G23" s="67">
        <f>G24+G28+G34+G36+G32+G26</f>
        <v>9856868.591</v>
      </c>
      <c r="H23" s="67">
        <f t="shared" ref="H23:I23" si="3">H24+H28+H34+H36+H32+H26</f>
        <v>1204726.3059999999</v>
      </c>
      <c r="I23" s="67">
        <f t="shared" si="3"/>
        <v>346673.43569999997</v>
      </c>
      <c r="J23" s="68">
        <f t="shared" ref="J23:J43" si="4">SUM(E23:I23)</f>
        <v>24055406.756379999</v>
      </c>
      <c r="M23" s="19"/>
    </row>
    <row r="24" spans="2:16" ht="12.75" x14ac:dyDescent="0.2">
      <c r="B24" s="10" t="s">
        <v>10</v>
      </c>
      <c r="C24" s="36">
        <f t="shared" ref="C24:I24" si="5">C25</f>
        <v>143399</v>
      </c>
      <c r="D24" s="36">
        <f t="shared" si="5"/>
        <v>76625</v>
      </c>
      <c r="E24" s="36">
        <f t="shared" si="5"/>
        <v>216220.08899999998</v>
      </c>
      <c r="F24" s="36">
        <f t="shared" si="5"/>
        <v>16967.199999999997</v>
      </c>
      <c r="G24" s="36">
        <f t="shared" si="5"/>
        <v>424770.17999999993</v>
      </c>
      <c r="H24" s="36">
        <f t="shared" si="5"/>
        <v>0</v>
      </c>
      <c r="I24" s="36">
        <f t="shared" si="5"/>
        <v>0</v>
      </c>
      <c r="J24" s="36">
        <f t="shared" si="4"/>
        <v>657957.46899999992</v>
      </c>
      <c r="M24" s="19"/>
    </row>
    <row r="25" spans="2:16" s="11" customFormat="1" x14ac:dyDescent="0.2">
      <c r="B25" s="37" t="s">
        <v>11</v>
      </c>
      <c r="C25" s="12">
        <v>143399</v>
      </c>
      <c r="D25" s="12">
        <v>76625</v>
      </c>
      <c r="E25" s="12">
        <v>216220.08899999998</v>
      </c>
      <c r="F25" s="38">
        <v>16967.199999999997</v>
      </c>
      <c r="G25" s="39">
        <v>424770.17999999993</v>
      </c>
      <c r="H25" s="38">
        <v>0</v>
      </c>
      <c r="I25" s="38">
        <v>0</v>
      </c>
      <c r="J25" s="36">
        <f t="shared" si="4"/>
        <v>657957.46899999992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37020.975999999995</v>
      </c>
      <c r="G26" s="36">
        <f>G27</f>
        <v>1624197.4700000007</v>
      </c>
      <c r="H26" s="36">
        <f>H27</f>
        <v>0</v>
      </c>
      <c r="I26" s="36">
        <f>I27</f>
        <v>0</v>
      </c>
      <c r="J26" s="36">
        <f t="shared" si="4"/>
        <v>1661218.4460000007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37020.975999999995</v>
      </c>
      <c r="G27" s="39">
        <v>1624197.4700000007</v>
      </c>
      <c r="H27" s="38">
        <v>0</v>
      </c>
      <c r="I27" s="38">
        <v>0</v>
      </c>
      <c r="J27" s="36">
        <f t="shared" si="4"/>
        <v>1661218.4460000007</v>
      </c>
    </row>
    <row r="28" spans="2:16" ht="12.75" x14ac:dyDescent="0.2">
      <c r="B28" s="10" t="s">
        <v>14</v>
      </c>
      <c r="C28" s="42">
        <f t="shared" ref="C28:I28" si="7">SUM(C29:C31)</f>
        <v>992473</v>
      </c>
      <c r="D28" s="42">
        <f t="shared" si="7"/>
        <v>588477</v>
      </c>
      <c r="E28" s="42">
        <f t="shared" si="7"/>
        <v>10027332.659230001</v>
      </c>
      <c r="F28" s="42">
        <f t="shared" si="7"/>
        <v>1756086.7350000003</v>
      </c>
      <c r="G28" s="42">
        <f t="shared" si="7"/>
        <v>5264603.9409999996</v>
      </c>
      <c r="H28" s="42">
        <f t="shared" si="7"/>
        <v>1148568.8929999999</v>
      </c>
      <c r="I28" s="42">
        <f t="shared" si="7"/>
        <v>320108.25569999998</v>
      </c>
      <c r="J28" s="36">
        <f t="shared" si="4"/>
        <v>18516700.483929999</v>
      </c>
    </row>
    <row r="29" spans="2:16" s="11" customFormat="1" x14ac:dyDescent="0.2">
      <c r="B29" s="43" t="s">
        <v>15</v>
      </c>
      <c r="C29" s="12">
        <v>361291</v>
      </c>
      <c r="D29" s="12">
        <v>207652</v>
      </c>
      <c r="E29" s="12">
        <v>3307917.3050599997</v>
      </c>
      <c r="F29" s="38">
        <v>1756086.7350000003</v>
      </c>
      <c r="G29" s="39">
        <v>5264603.9409999996</v>
      </c>
      <c r="H29" s="38">
        <v>1148568.8929999999</v>
      </c>
      <c r="I29" s="38">
        <v>320108.25569999998</v>
      </c>
      <c r="J29" s="36">
        <f t="shared" si="4"/>
        <v>11797285.129759999</v>
      </c>
      <c r="P29" s="40"/>
    </row>
    <row r="30" spans="2:16" s="11" customFormat="1" x14ac:dyDescent="0.2">
      <c r="B30" s="43" t="s">
        <v>16</v>
      </c>
      <c r="C30" s="12">
        <v>631182</v>
      </c>
      <c r="D30" s="12">
        <v>380825</v>
      </c>
      <c r="E30" s="12">
        <v>6719415.354170002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6719415.354170002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14920</v>
      </c>
      <c r="D32" s="36">
        <f t="shared" si="8"/>
        <v>7460</v>
      </c>
      <c r="E32" s="36">
        <f>E33</f>
        <v>30067.530000000002</v>
      </c>
      <c r="F32" s="36">
        <f>F33</f>
        <v>75664.741449999987</v>
      </c>
      <c r="G32" s="36">
        <f>G33</f>
        <v>1212730.73</v>
      </c>
      <c r="H32" s="36">
        <f>H33</f>
        <v>0</v>
      </c>
      <c r="I32" s="36">
        <f>I33</f>
        <v>26565.179999999997</v>
      </c>
      <c r="J32" s="36">
        <f t="shared" si="4"/>
        <v>1345028.1814499998</v>
      </c>
      <c r="P32" s="40"/>
    </row>
    <row r="33" spans="1:18" s="11" customFormat="1" x14ac:dyDescent="0.2">
      <c r="A33" s="40"/>
      <c r="B33" s="43" t="s">
        <v>19</v>
      </c>
      <c r="C33" s="12">
        <v>14920</v>
      </c>
      <c r="D33" s="12">
        <v>7460</v>
      </c>
      <c r="E33" s="12">
        <v>30067.530000000002</v>
      </c>
      <c r="F33" s="38">
        <v>75664.741449999987</v>
      </c>
      <c r="G33" s="39">
        <v>1212730.73</v>
      </c>
      <c r="H33" s="38">
        <v>0</v>
      </c>
      <c r="I33" s="38">
        <v>26565.179999999997</v>
      </c>
      <c r="J33" s="36">
        <f t="shared" si="4"/>
        <v>1345028.1814499998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3104</v>
      </c>
      <c r="D34" s="36">
        <f t="shared" si="9"/>
        <v>2241</v>
      </c>
      <c r="E34" s="36">
        <f t="shared" si="9"/>
        <v>38799.22800000001</v>
      </c>
      <c r="F34" s="36">
        <f t="shared" si="9"/>
        <v>386698.26500000001</v>
      </c>
      <c r="G34" s="36">
        <f t="shared" si="9"/>
        <v>1136807.2699999998</v>
      </c>
      <c r="H34" s="36">
        <f t="shared" si="9"/>
        <v>56157.412999999993</v>
      </c>
      <c r="I34" s="36">
        <f t="shared" si="9"/>
        <v>0</v>
      </c>
      <c r="J34" s="36">
        <f t="shared" si="4"/>
        <v>1618462.1759999997</v>
      </c>
      <c r="P34" s="40"/>
    </row>
    <row r="35" spans="1:18" s="11" customFormat="1" x14ac:dyDescent="0.2">
      <c r="B35" s="41" t="s">
        <v>21</v>
      </c>
      <c r="C35" s="12">
        <v>3104</v>
      </c>
      <c r="D35" s="12">
        <v>2241</v>
      </c>
      <c r="E35" s="12">
        <v>38799.22800000001</v>
      </c>
      <c r="F35" s="38">
        <v>386698.26500000001</v>
      </c>
      <c r="G35" s="39">
        <v>1136807.2699999998</v>
      </c>
      <c r="H35" s="38">
        <v>56157.412999999993</v>
      </c>
      <c r="I35" s="38"/>
      <c r="J35" s="36">
        <f t="shared" si="4"/>
        <v>1618462.1759999997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469</v>
      </c>
      <c r="D36" s="36">
        <f t="shared" si="10"/>
        <v>323</v>
      </c>
      <c r="E36" s="36">
        <f>E37</f>
        <v>1721</v>
      </c>
      <c r="F36" s="36">
        <f>F37</f>
        <v>60560</v>
      </c>
      <c r="G36" s="36">
        <f>G37</f>
        <v>193759</v>
      </c>
      <c r="H36" s="36">
        <f>H37</f>
        <v>0</v>
      </c>
      <c r="I36" s="36">
        <f>I37</f>
        <v>0</v>
      </c>
      <c r="J36" s="36">
        <f t="shared" si="4"/>
        <v>256040</v>
      </c>
      <c r="P36" s="40"/>
    </row>
    <row r="37" spans="1:18" s="11" customFormat="1" x14ac:dyDescent="0.2">
      <c r="B37" s="43" t="s">
        <v>23</v>
      </c>
      <c r="C37" s="12">
        <v>469</v>
      </c>
      <c r="D37" s="12">
        <v>323</v>
      </c>
      <c r="E37" s="12">
        <v>1721</v>
      </c>
      <c r="F37" s="38">
        <v>60560</v>
      </c>
      <c r="G37" s="39">
        <v>193759</v>
      </c>
      <c r="H37" s="38">
        <v>0</v>
      </c>
      <c r="I37" s="38">
        <v>0</v>
      </c>
      <c r="J37" s="36">
        <f t="shared" si="4"/>
        <v>256040</v>
      </c>
      <c r="P37" s="40"/>
    </row>
    <row r="38" spans="1:18" ht="12.75" x14ac:dyDescent="0.2">
      <c r="B38" s="66" t="s">
        <v>24</v>
      </c>
      <c r="C38" s="67">
        <f>C39+C41+C44</f>
        <v>4022</v>
      </c>
      <c r="D38" s="67">
        <f>D39+D41+D44</f>
        <v>2011</v>
      </c>
      <c r="E38" s="67">
        <f>E39+E41+E44</f>
        <v>7273.53</v>
      </c>
      <c r="F38" s="67">
        <f>F39+F41+F44</f>
        <v>23163.81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30437.34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17314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17314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17314</v>
      </c>
      <c r="G40" s="39">
        <v>0</v>
      </c>
      <c r="H40" s="38">
        <v>0</v>
      </c>
      <c r="I40" s="38">
        <v>0</v>
      </c>
      <c r="J40" s="36">
        <f t="shared" si="4"/>
        <v>17314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4022</v>
      </c>
      <c r="D44" s="36">
        <f t="shared" si="14"/>
        <v>2011</v>
      </c>
      <c r="E44" s="36">
        <f>E45</f>
        <v>7273.53</v>
      </c>
      <c r="F44" s="36">
        <f>F45</f>
        <v>5849.81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13123.34</v>
      </c>
      <c r="P44" s="40"/>
    </row>
    <row r="45" spans="1:18" s="11" customFormat="1" ht="12.75" thickBot="1" x14ac:dyDescent="0.25">
      <c r="B45" s="45" t="s">
        <v>41</v>
      </c>
      <c r="C45" s="12">
        <v>4022</v>
      </c>
      <c r="D45" s="12">
        <v>2011</v>
      </c>
      <c r="E45" s="12">
        <v>7273.53</v>
      </c>
      <c r="F45" s="46">
        <v>5849.81</v>
      </c>
      <c r="G45" s="47">
        <v>0</v>
      </c>
      <c r="H45" s="39">
        <v>0</v>
      </c>
      <c r="I45" s="46">
        <v>0</v>
      </c>
      <c r="J45" s="48">
        <f>SUM(E45:I45)</f>
        <v>13123.34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67.7</v>
      </c>
      <c r="G47" s="51">
        <f t="shared" si="15"/>
        <v>4725.67</v>
      </c>
      <c r="H47" s="51">
        <f t="shared" si="15"/>
        <v>0</v>
      </c>
      <c r="I47" s="35">
        <f t="shared" si="15"/>
        <v>0</v>
      </c>
      <c r="J47" s="51">
        <f>SUM(E47:I47)</f>
        <v>4793.37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67.7</v>
      </c>
      <c r="G48" s="64">
        <f t="shared" si="16"/>
        <v>4725.67</v>
      </c>
      <c r="H48" s="64">
        <f t="shared" si="16"/>
        <v>0</v>
      </c>
      <c r="I48" s="64">
        <f t="shared" si="16"/>
        <v>0</v>
      </c>
      <c r="J48" s="64">
        <f t="shared" si="16"/>
        <v>4793.37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67.7</v>
      </c>
      <c r="G51" s="36">
        <f t="shared" si="20"/>
        <v>4725.67</v>
      </c>
      <c r="H51" s="36">
        <f t="shared" si="20"/>
        <v>0</v>
      </c>
      <c r="I51" s="36">
        <f t="shared" si="20"/>
        <v>0</v>
      </c>
      <c r="J51" s="51">
        <f t="shared" si="18"/>
        <v>4793.37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67.7</v>
      </c>
      <c r="G52" s="39">
        <v>4725.67</v>
      </c>
      <c r="H52" s="38">
        <v>0</v>
      </c>
      <c r="I52" s="38">
        <v>0</v>
      </c>
      <c r="J52" s="51">
        <f t="shared" si="18"/>
        <v>4793.37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50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7" zoomScale="85" zoomScaleNormal="85" zoomScaleSheetLayoutView="100" workbookViewId="0">
      <selection activeCell="K38" sqref="K38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54</v>
      </c>
    </row>
    <row r="16" spans="2:10" ht="18.75" customHeight="1" x14ac:dyDescent="0.2">
      <c r="B16" s="77"/>
      <c r="C16" s="73" t="s">
        <v>51</v>
      </c>
      <c r="D16" s="73" t="s">
        <v>52</v>
      </c>
      <c r="E16" s="73" t="s">
        <v>53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1164210</v>
      </c>
      <c r="D19" s="25">
        <f t="shared" si="0"/>
        <v>679521</v>
      </c>
      <c r="E19" s="25">
        <f t="shared" si="0"/>
        <v>10543934.015000001</v>
      </c>
      <c r="F19" s="25">
        <f t="shared" si="0"/>
        <v>319966.73096116196</v>
      </c>
      <c r="G19" s="25">
        <f t="shared" si="0"/>
        <v>10873642.822999999</v>
      </c>
      <c r="H19" s="25">
        <f t="shared" si="0"/>
        <v>604067.56499999994</v>
      </c>
      <c r="I19" s="25">
        <f t="shared" si="0"/>
        <v>8004.3029999999999</v>
      </c>
      <c r="J19" s="25">
        <f>SUM(E19:I19)</f>
        <v>22349615.436961163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1164210</v>
      </c>
      <c r="D22" s="34">
        <f t="shared" si="1"/>
        <v>679521</v>
      </c>
      <c r="E22" s="34">
        <f t="shared" si="1"/>
        <v>10543934.015000001</v>
      </c>
      <c r="F22" s="34">
        <f t="shared" si="1"/>
        <v>296812.27096116194</v>
      </c>
      <c r="G22" s="34">
        <f t="shared" si="1"/>
        <v>10863067.682999998</v>
      </c>
      <c r="H22" s="34">
        <f t="shared" si="1"/>
        <v>601901.21499999997</v>
      </c>
      <c r="I22" s="34">
        <f t="shared" si="1"/>
        <v>8004.3029999999999</v>
      </c>
      <c r="J22" s="35">
        <f t="shared" si="1"/>
        <v>22313719.486961164</v>
      </c>
      <c r="M22" s="19"/>
    </row>
    <row r="23" spans="2:16" ht="12.75" x14ac:dyDescent="0.2">
      <c r="B23" s="66" t="s">
        <v>9</v>
      </c>
      <c r="C23" s="67">
        <f>C24+C28+C34+C36+C32+C26</f>
        <v>1159676</v>
      </c>
      <c r="D23" s="67">
        <f t="shared" ref="D23:F23" si="2">D24+D28+D34+D36+D32+D26</f>
        <v>677241</v>
      </c>
      <c r="E23" s="67">
        <f t="shared" si="2"/>
        <v>10482888.645000001</v>
      </c>
      <c r="F23" s="67">
        <f t="shared" si="2"/>
        <v>287520.82096116192</v>
      </c>
      <c r="G23" s="67">
        <f>G24+G28+G34+G36+G32+G26</f>
        <v>10863067.682999998</v>
      </c>
      <c r="H23" s="67">
        <f t="shared" ref="H23:I23" si="3">H24+H28+H34+H36+H32+H26</f>
        <v>475338.42499999999</v>
      </c>
      <c r="I23" s="67">
        <f t="shared" si="3"/>
        <v>8003.3029999999999</v>
      </c>
      <c r="J23" s="68">
        <f t="shared" ref="J23:J43" si="4">SUM(E23:I23)</f>
        <v>22116818.876961164</v>
      </c>
      <c r="M23" s="19"/>
    </row>
    <row r="24" spans="2:16" ht="12.75" x14ac:dyDescent="0.2">
      <c r="B24" s="10" t="s">
        <v>10</v>
      </c>
      <c r="C24" s="36">
        <f t="shared" ref="C24:I24" si="5">C25</f>
        <v>160579</v>
      </c>
      <c r="D24" s="36">
        <f t="shared" si="5"/>
        <v>86055</v>
      </c>
      <c r="E24" s="36">
        <f t="shared" si="5"/>
        <v>1831355.2010000017</v>
      </c>
      <c r="F24" s="36">
        <f t="shared" si="5"/>
        <v>437.84099999999989</v>
      </c>
      <c r="G24" s="36">
        <f t="shared" si="5"/>
        <v>0</v>
      </c>
      <c r="H24" s="36">
        <f t="shared" si="5"/>
        <v>78639.762000000002</v>
      </c>
      <c r="I24" s="36">
        <f t="shared" si="5"/>
        <v>0</v>
      </c>
      <c r="J24" s="36">
        <f t="shared" si="4"/>
        <v>1910432.8040000019</v>
      </c>
      <c r="M24" s="19"/>
    </row>
    <row r="25" spans="2:16" s="11" customFormat="1" x14ac:dyDescent="0.2">
      <c r="B25" s="37" t="s">
        <v>11</v>
      </c>
      <c r="C25" s="12">
        <v>160579</v>
      </c>
      <c r="D25" s="12">
        <v>86055</v>
      </c>
      <c r="E25" s="12">
        <v>1831355.2010000017</v>
      </c>
      <c r="F25" s="38">
        <v>437.84099999999989</v>
      </c>
      <c r="G25" s="39">
        <v>0</v>
      </c>
      <c r="H25" s="38">
        <v>78639.762000000002</v>
      </c>
      <c r="I25" s="38">
        <v>0</v>
      </c>
      <c r="J25" s="36">
        <f t="shared" si="4"/>
        <v>1910432.8040000019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8071.4600000000009</v>
      </c>
      <c r="G26" s="36">
        <f>G27</f>
        <v>1547677.79</v>
      </c>
      <c r="H26" s="36">
        <f>H27</f>
        <v>23934.303</v>
      </c>
      <c r="I26" s="36">
        <f>I27</f>
        <v>0</v>
      </c>
      <c r="J26" s="36">
        <f t="shared" si="4"/>
        <v>1579683.5530000001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8071.4600000000009</v>
      </c>
      <c r="G27" s="39">
        <v>1547677.79</v>
      </c>
      <c r="H27" s="38">
        <v>23934.303</v>
      </c>
      <c r="I27" s="38">
        <v>0</v>
      </c>
      <c r="J27" s="36">
        <f t="shared" si="4"/>
        <v>1579683.5530000001</v>
      </c>
    </row>
    <row r="28" spans="2:16" ht="12.75" x14ac:dyDescent="0.2">
      <c r="B28" s="10" t="s">
        <v>14</v>
      </c>
      <c r="C28" s="42">
        <f t="shared" ref="C28:I28" si="7">SUM(C29:C31)</f>
        <v>980666</v>
      </c>
      <c r="D28" s="42">
        <f t="shared" si="7"/>
        <v>580929</v>
      </c>
      <c r="E28" s="42">
        <f t="shared" si="7"/>
        <v>8416908.1790000014</v>
      </c>
      <c r="F28" s="42">
        <f t="shared" si="7"/>
        <v>2027.0550000000001</v>
      </c>
      <c r="G28" s="42">
        <f t="shared" si="7"/>
        <v>2872454.0500000003</v>
      </c>
      <c r="H28" s="42">
        <f t="shared" si="7"/>
        <v>370345.36</v>
      </c>
      <c r="I28" s="42">
        <f t="shared" si="7"/>
        <v>7917.143</v>
      </c>
      <c r="J28" s="36">
        <f t="shared" si="4"/>
        <v>11669651.787</v>
      </c>
    </row>
    <row r="29" spans="2:16" s="11" customFormat="1" x14ac:dyDescent="0.2">
      <c r="B29" s="43" t="s">
        <v>15</v>
      </c>
      <c r="C29" s="12">
        <v>402780</v>
      </c>
      <c r="D29" s="12">
        <v>229006</v>
      </c>
      <c r="E29" s="12">
        <v>2292113.0219999999</v>
      </c>
      <c r="F29" s="38">
        <v>2027.0550000000001</v>
      </c>
      <c r="G29" s="39">
        <v>7504.39</v>
      </c>
      <c r="H29" s="38">
        <v>370345.36</v>
      </c>
      <c r="I29" s="38">
        <v>7917.143</v>
      </c>
      <c r="J29" s="36">
        <f t="shared" si="4"/>
        <v>2679906.9700000002</v>
      </c>
      <c r="P29" s="40"/>
    </row>
    <row r="30" spans="2:16" s="11" customFormat="1" x14ac:dyDescent="0.2">
      <c r="B30" s="43" t="s">
        <v>16</v>
      </c>
      <c r="C30" s="12">
        <v>577886</v>
      </c>
      <c r="D30" s="12">
        <v>351923</v>
      </c>
      <c r="E30" s="12">
        <v>6124795.1570000006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6124795.1570000006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2864949.66</v>
      </c>
      <c r="H31" s="38">
        <v>0</v>
      </c>
      <c r="I31" s="38">
        <v>0</v>
      </c>
      <c r="J31" s="36">
        <f t="shared" si="4"/>
        <v>2864949.66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12968</v>
      </c>
      <c r="D32" s="36">
        <f t="shared" si="8"/>
        <v>6544</v>
      </c>
      <c r="E32" s="36">
        <f>E33</f>
        <v>162855.69999999998</v>
      </c>
      <c r="F32" s="36">
        <f>F33</f>
        <v>229712.8529611619</v>
      </c>
      <c r="G32" s="36">
        <f>G33</f>
        <v>817816.16999999993</v>
      </c>
      <c r="H32" s="36">
        <f>H33</f>
        <v>0</v>
      </c>
      <c r="I32" s="36">
        <f>I33</f>
        <v>86.16</v>
      </c>
      <c r="J32" s="36">
        <f t="shared" si="4"/>
        <v>1210470.8829611617</v>
      </c>
      <c r="P32" s="40"/>
    </row>
    <row r="33" spans="1:18" s="11" customFormat="1" x14ac:dyDescent="0.2">
      <c r="A33" s="40"/>
      <c r="B33" s="43" t="s">
        <v>19</v>
      </c>
      <c r="C33" s="12">
        <v>12968</v>
      </c>
      <c r="D33" s="12">
        <v>6544</v>
      </c>
      <c r="E33" s="12">
        <v>162855.69999999998</v>
      </c>
      <c r="F33" s="38">
        <v>229712.8529611619</v>
      </c>
      <c r="G33" s="39">
        <v>817816.16999999993</v>
      </c>
      <c r="H33" s="38">
        <v>0</v>
      </c>
      <c r="I33" s="38">
        <v>86.16</v>
      </c>
      <c r="J33" s="36">
        <f t="shared" si="4"/>
        <v>1210470.8829611617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3610</v>
      </c>
      <c r="D34" s="36">
        <f t="shared" si="9"/>
        <v>2460</v>
      </c>
      <c r="E34" s="36">
        <f t="shared" si="9"/>
        <v>40593.564999999988</v>
      </c>
      <c r="F34" s="36">
        <f t="shared" si="9"/>
        <v>30629.612000000005</v>
      </c>
      <c r="G34" s="36">
        <f t="shared" si="9"/>
        <v>5283749.6729999986</v>
      </c>
      <c r="H34" s="36">
        <f t="shared" si="9"/>
        <v>0</v>
      </c>
      <c r="I34" s="36">
        <f t="shared" si="9"/>
        <v>0</v>
      </c>
      <c r="J34" s="36">
        <f t="shared" si="4"/>
        <v>5354972.8499999987</v>
      </c>
      <c r="P34" s="40"/>
    </row>
    <row r="35" spans="1:18" s="11" customFormat="1" x14ac:dyDescent="0.2">
      <c r="B35" s="41" t="s">
        <v>21</v>
      </c>
      <c r="C35" s="12">
        <v>3610</v>
      </c>
      <c r="D35" s="12">
        <v>2460</v>
      </c>
      <c r="E35" s="12">
        <v>40593.564999999988</v>
      </c>
      <c r="F35" s="38">
        <v>30629.612000000005</v>
      </c>
      <c r="G35" s="39">
        <v>5283749.6729999986</v>
      </c>
      <c r="H35" s="38">
        <v>0</v>
      </c>
      <c r="I35" s="38">
        <v>0</v>
      </c>
      <c r="J35" s="36">
        <f t="shared" si="4"/>
        <v>5354972.8499999987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1853</v>
      </c>
      <c r="D36" s="36">
        <f t="shared" si="10"/>
        <v>1253</v>
      </c>
      <c r="E36" s="36">
        <f>E37</f>
        <v>31176</v>
      </c>
      <c r="F36" s="36">
        <f>F37</f>
        <v>16642</v>
      </c>
      <c r="G36" s="36">
        <f>G37</f>
        <v>341370</v>
      </c>
      <c r="H36" s="36">
        <f>H37</f>
        <v>2419</v>
      </c>
      <c r="I36" s="36">
        <f>I37</f>
        <v>0</v>
      </c>
      <c r="J36" s="36">
        <f t="shared" si="4"/>
        <v>391607</v>
      </c>
      <c r="P36" s="40"/>
    </row>
    <row r="37" spans="1:18" s="11" customFormat="1" x14ac:dyDescent="0.2">
      <c r="B37" s="43" t="s">
        <v>23</v>
      </c>
      <c r="C37" s="12">
        <v>1853</v>
      </c>
      <c r="D37" s="12">
        <v>1253</v>
      </c>
      <c r="E37" s="12">
        <v>31176</v>
      </c>
      <c r="F37" s="38">
        <v>16642</v>
      </c>
      <c r="G37" s="39">
        <v>341370</v>
      </c>
      <c r="H37" s="38">
        <v>2419</v>
      </c>
      <c r="I37" s="38">
        <v>0</v>
      </c>
      <c r="J37" s="36">
        <f t="shared" si="4"/>
        <v>391607</v>
      </c>
      <c r="P37" s="40"/>
    </row>
    <row r="38" spans="1:18" ht="12.75" x14ac:dyDescent="0.2">
      <c r="B38" s="66" t="s">
        <v>24</v>
      </c>
      <c r="C38" s="67">
        <f>C39+C41+C44</f>
        <v>4534</v>
      </c>
      <c r="D38" s="67">
        <f>D39+D41+D44</f>
        <v>2280</v>
      </c>
      <c r="E38" s="67">
        <f>E39+E41+E44</f>
        <v>61045.37</v>
      </c>
      <c r="F38" s="67">
        <f>F39+F41+F44</f>
        <v>9291.4500000000007</v>
      </c>
      <c r="G38" s="67">
        <f t="shared" ref="G38:I38" si="11">G39+G41+G44</f>
        <v>0</v>
      </c>
      <c r="H38" s="67">
        <f t="shared" si="11"/>
        <v>126562.78999999998</v>
      </c>
      <c r="I38" s="67">
        <f t="shared" si="11"/>
        <v>1</v>
      </c>
      <c r="J38" s="67">
        <f>SUM(E38:I38)</f>
        <v>196900.61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1423</v>
      </c>
      <c r="G39" s="36">
        <f>G40</f>
        <v>0</v>
      </c>
      <c r="H39" s="36">
        <f>H40</f>
        <v>0</v>
      </c>
      <c r="I39" s="36">
        <f>I40</f>
        <v>1</v>
      </c>
      <c r="J39" s="36">
        <f t="shared" si="4"/>
        <v>1424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1423</v>
      </c>
      <c r="G40" s="39">
        <v>0</v>
      </c>
      <c r="H40" s="38">
        <v>0</v>
      </c>
      <c r="I40" s="38">
        <v>1</v>
      </c>
      <c r="J40" s="36">
        <f t="shared" si="4"/>
        <v>1424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4534</v>
      </c>
      <c r="D44" s="36">
        <f t="shared" si="14"/>
        <v>2280</v>
      </c>
      <c r="E44" s="36">
        <f>E45</f>
        <v>61045.37</v>
      </c>
      <c r="F44" s="36">
        <f>F45</f>
        <v>7868.45</v>
      </c>
      <c r="G44" s="36">
        <f>G45</f>
        <v>0</v>
      </c>
      <c r="H44" s="36">
        <f>H45</f>
        <v>126562.78999999998</v>
      </c>
      <c r="I44" s="36">
        <f>I45</f>
        <v>0</v>
      </c>
      <c r="J44" s="36">
        <f>SUM(E44:I44)</f>
        <v>195476.61</v>
      </c>
      <c r="P44" s="40"/>
    </row>
    <row r="45" spans="1:18" s="11" customFormat="1" ht="12.75" thickBot="1" x14ac:dyDescent="0.25">
      <c r="B45" s="45" t="s">
        <v>41</v>
      </c>
      <c r="C45" s="12">
        <v>4534</v>
      </c>
      <c r="D45" s="12">
        <v>2280</v>
      </c>
      <c r="E45" s="12">
        <v>61045.37</v>
      </c>
      <c r="F45" s="46">
        <v>7868.45</v>
      </c>
      <c r="G45" s="47">
        <v>0</v>
      </c>
      <c r="H45" s="39">
        <v>126562.78999999998</v>
      </c>
      <c r="I45" s="46">
        <v>0</v>
      </c>
      <c r="J45" s="48">
        <f>SUM(E45:I45)</f>
        <v>195476.61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23154.46</v>
      </c>
      <c r="G47" s="51">
        <f t="shared" si="15"/>
        <v>10575.14</v>
      </c>
      <c r="H47" s="51">
        <f t="shared" si="15"/>
        <v>2166.35</v>
      </c>
      <c r="I47" s="35">
        <f t="shared" si="15"/>
        <v>0</v>
      </c>
      <c r="J47" s="51">
        <f>SUM(E47:I47)</f>
        <v>35895.949999999997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23154.46</v>
      </c>
      <c r="G48" s="64">
        <f t="shared" si="16"/>
        <v>10575.14</v>
      </c>
      <c r="H48" s="64">
        <f t="shared" si="16"/>
        <v>2166.35</v>
      </c>
      <c r="I48" s="64">
        <f t="shared" si="16"/>
        <v>0</v>
      </c>
      <c r="J48" s="64">
        <f t="shared" si="16"/>
        <v>35895.949999999997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23154.46</v>
      </c>
      <c r="G51" s="36">
        <f t="shared" si="20"/>
        <v>10575.14</v>
      </c>
      <c r="H51" s="36">
        <f t="shared" si="20"/>
        <v>2166.35</v>
      </c>
      <c r="I51" s="36">
        <f t="shared" si="20"/>
        <v>0</v>
      </c>
      <c r="J51" s="51">
        <f t="shared" si="18"/>
        <v>35895.949999999997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23154.46</v>
      </c>
      <c r="G52" s="39">
        <v>10575.14</v>
      </c>
      <c r="H52" s="38">
        <v>2166.35</v>
      </c>
      <c r="I52" s="38">
        <v>0</v>
      </c>
      <c r="J52" s="51">
        <f t="shared" si="18"/>
        <v>35895.949999999997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49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9" zoomScale="90" zoomScaleNormal="90" zoomScaleSheetLayoutView="100" workbookViewId="0">
      <selection activeCell="K46" sqref="K46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54</v>
      </c>
    </row>
    <row r="16" spans="2:10" ht="18.75" customHeight="1" x14ac:dyDescent="0.2">
      <c r="B16" s="77"/>
      <c r="C16" s="73" t="s">
        <v>51</v>
      </c>
      <c r="D16" s="73" t="s">
        <v>52</v>
      </c>
      <c r="E16" s="73" t="s">
        <v>53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676967</v>
      </c>
      <c r="D19" s="25">
        <f t="shared" si="0"/>
        <v>398011</v>
      </c>
      <c r="E19" s="25">
        <f t="shared" si="0"/>
        <v>7319160.0128200008</v>
      </c>
      <c r="F19" s="25">
        <f t="shared" si="0"/>
        <v>759.93399999999997</v>
      </c>
      <c r="G19" s="25">
        <f t="shared" si="0"/>
        <v>0</v>
      </c>
      <c r="H19" s="25">
        <f t="shared" si="0"/>
        <v>2409.085</v>
      </c>
      <c r="I19" s="25">
        <f t="shared" si="0"/>
        <v>7469.0429999999997</v>
      </c>
      <c r="J19" s="25">
        <f>SUM(E19:I19)</f>
        <v>7329798.0748200007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676967</v>
      </c>
      <c r="D22" s="34">
        <f t="shared" si="1"/>
        <v>398011</v>
      </c>
      <c r="E22" s="34">
        <f t="shared" si="1"/>
        <v>7319160.0128200008</v>
      </c>
      <c r="F22" s="34">
        <f t="shared" si="1"/>
        <v>759.93399999999997</v>
      </c>
      <c r="G22" s="34">
        <f t="shared" si="1"/>
        <v>0</v>
      </c>
      <c r="H22" s="34">
        <f t="shared" si="1"/>
        <v>2409.085</v>
      </c>
      <c r="I22" s="34">
        <f t="shared" si="1"/>
        <v>7469.0429999999997</v>
      </c>
      <c r="J22" s="35">
        <f t="shared" si="1"/>
        <v>7329798.0748200007</v>
      </c>
      <c r="M22" s="19"/>
    </row>
    <row r="23" spans="2:16" ht="12.75" x14ac:dyDescent="0.2">
      <c r="B23" s="66" t="s">
        <v>9</v>
      </c>
      <c r="C23" s="67">
        <f>C24+C28+C34+C36+C32+C26</f>
        <v>676967</v>
      </c>
      <c r="D23" s="67">
        <f t="shared" ref="D23:F23" si="2">D24+D28+D34+D36+D32+D26</f>
        <v>398011</v>
      </c>
      <c r="E23" s="67">
        <f t="shared" si="2"/>
        <v>7319160.0128200008</v>
      </c>
      <c r="F23" s="67">
        <f t="shared" si="2"/>
        <v>759.93399999999997</v>
      </c>
      <c r="G23" s="67">
        <f>G24+G28+G34+G36+G32+G26</f>
        <v>0</v>
      </c>
      <c r="H23" s="67">
        <f t="shared" ref="H23:I23" si="3">H24+H28+H34+H36+H32+H26</f>
        <v>2409.085</v>
      </c>
      <c r="I23" s="67">
        <f t="shared" si="3"/>
        <v>7469.0429999999997</v>
      </c>
      <c r="J23" s="68">
        <f t="shared" ref="J23:J43" si="4">SUM(E23:I23)</f>
        <v>7329798.0748200007</v>
      </c>
      <c r="M23" s="19"/>
    </row>
    <row r="24" spans="2:16" ht="12.75" x14ac:dyDescent="0.2">
      <c r="B24" s="10" t="s">
        <v>10</v>
      </c>
      <c r="C24" s="36">
        <f t="shared" ref="C24:I24" si="5">C25</f>
        <v>130</v>
      </c>
      <c r="D24" s="36">
        <f t="shared" si="5"/>
        <v>66</v>
      </c>
      <c r="E24" s="36">
        <f t="shared" si="5"/>
        <v>220.655</v>
      </c>
      <c r="F24" s="36">
        <f t="shared" si="5"/>
        <v>729.60500000000002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950.26</v>
      </c>
      <c r="M24" s="19"/>
    </row>
    <row r="25" spans="2:16" s="11" customFormat="1" x14ac:dyDescent="0.2">
      <c r="B25" s="37" t="s">
        <v>11</v>
      </c>
      <c r="C25" s="12">
        <v>130</v>
      </c>
      <c r="D25" s="12">
        <v>66</v>
      </c>
      <c r="E25" s="12">
        <v>220.655</v>
      </c>
      <c r="F25" s="38">
        <v>729.60500000000002</v>
      </c>
      <c r="G25" s="39">
        <v>0</v>
      </c>
      <c r="H25" s="38">
        <v>0</v>
      </c>
      <c r="I25" s="38">
        <v>0</v>
      </c>
      <c r="J25" s="36">
        <f t="shared" si="4"/>
        <v>950.26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676823</v>
      </c>
      <c r="D28" s="42">
        <f t="shared" si="7"/>
        <v>397938</v>
      </c>
      <c r="E28" s="42">
        <f t="shared" si="7"/>
        <v>7318939.3578200005</v>
      </c>
      <c r="F28" s="42">
        <f t="shared" si="7"/>
        <v>30.329000000000001</v>
      </c>
      <c r="G28" s="42">
        <f t="shared" si="7"/>
        <v>0</v>
      </c>
      <c r="H28" s="42">
        <f t="shared" si="7"/>
        <v>0</v>
      </c>
      <c r="I28" s="42">
        <f t="shared" si="7"/>
        <v>7469.0429999999997</v>
      </c>
      <c r="J28" s="36">
        <f t="shared" si="4"/>
        <v>7326438.72982</v>
      </c>
    </row>
    <row r="29" spans="2:16" s="11" customFormat="1" x14ac:dyDescent="0.2">
      <c r="B29" s="43" t="s">
        <v>15</v>
      </c>
      <c r="C29" s="12">
        <v>299426</v>
      </c>
      <c r="D29" s="12">
        <v>173361</v>
      </c>
      <c r="E29" s="12">
        <v>2695491.3190000011</v>
      </c>
      <c r="F29" s="38">
        <v>30.329000000000001</v>
      </c>
      <c r="G29" s="39">
        <v>0</v>
      </c>
      <c r="H29" s="38">
        <v>0</v>
      </c>
      <c r="I29" s="38">
        <v>7469.0429999999997</v>
      </c>
      <c r="J29" s="36">
        <f t="shared" si="4"/>
        <v>2702990.691000001</v>
      </c>
      <c r="P29" s="40"/>
    </row>
    <row r="30" spans="2:16" s="11" customFormat="1" x14ac:dyDescent="0.2">
      <c r="B30" s="43" t="s">
        <v>16</v>
      </c>
      <c r="C30" s="12">
        <v>377397</v>
      </c>
      <c r="D30" s="12">
        <v>224577</v>
      </c>
      <c r="E30" s="12">
        <v>4623448.0388199994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4623448.0388199994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14</v>
      </c>
      <c r="D34" s="36">
        <f t="shared" si="9"/>
        <v>7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2409.085</v>
      </c>
      <c r="I34" s="36">
        <f t="shared" si="9"/>
        <v>0</v>
      </c>
      <c r="J34" s="36">
        <f t="shared" si="4"/>
        <v>2409.085</v>
      </c>
      <c r="P34" s="40"/>
    </row>
    <row r="35" spans="1:18" s="11" customFormat="1" x14ac:dyDescent="0.2">
      <c r="B35" s="41" t="s">
        <v>21</v>
      </c>
      <c r="C35" s="12">
        <v>14</v>
      </c>
      <c r="D35" s="12">
        <v>7</v>
      </c>
      <c r="E35" s="12">
        <v>0</v>
      </c>
      <c r="F35" s="38">
        <v>0</v>
      </c>
      <c r="G35" s="39">
        <v>0</v>
      </c>
      <c r="H35" s="38">
        <v>2409.085</v>
      </c>
      <c r="I35" s="38">
        <v>0</v>
      </c>
      <c r="J35" s="36">
        <f t="shared" si="4"/>
        <v>2409.085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9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49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5" zoomScale="85" zoomScaleNormal="85" zoomScaleSheetLayoutView="100" workbookViewId="0">
      <selection activeCell="M33" sqref="M33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54</v>
      </c>
    </row>
    <row r="16" spans="2:10" ht="18.75" customHeight="1" x14ac:dyDescent="0.2">
      <c r="B16" s="77"/>
      <c r="C16" s="73" t="s">
        <v>51</v>
      </c>
      <c r="D16" s="73" t="s">
        <v>52</v>
      </c>
      <c r="E16" s="73" t="s">
        <v>53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100498</v>
      </c>
      <c r="D19" s="25">
        <f t="shared" si="0"/>
        <v>53358</v>
      </c>
      <c r="E19" s="25">
        <f t="shared" si="0"/>
        <v>409870.09351999994</v>
      </c>
      <c r="F19" s="25">
        <f t="shared" si="0"/>
        <v>213.59</v>
      </c>
      <c r="G19" s="25">
        <f t="shared" si="0"/>
        <v>0</v>
      </c>
      <c r="H19" s="25">
        <f t="shared" si="0"/>
        <v>0</v>
      </c>
      <c r="I19" s="25">
        <f t="shared" si="0"/>
        <v>3095.0950000000003</v>
      </c>
      <c r="J19" s="25">
        <f>SUM(E19:I19)</f>
        <v>413178.77851999993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100498</v>
      </c>
      <c r="D22" s="34">
        <f t="shared" si="1"/>
        <v>53358</v>
      </c>
      <c r="E22" s="34">
        <f t="shared" si="1"/>
        <v>409870.09351999994</v>
      </c>
      <c r="F22" s="34">
        <f t="shared" si="1"/>
        <v>213.59</v>
      </c>
      <c r="G22" s="34">
        <f t="shared" si="1"/>
        <v>0</v>
      </c>
      <c r="H22" s="34">
        <f t="shared" si="1"/>
        <v>0</v>
      </c>
      <c r="I22" s="34">
        <f t="shared" si="1"/>
        <v>3095.0950000000003</v>
      </c>
      <c r="J22" s="35">
        <f t="shared" si="1"/>
        <v>413178.77851999993</v>
      </c>
      <c r="M22" s="19"/>
    </row>
    <row r="23" spans="2:16" ht="12.75" x14ac:dyDescent="0.2">
      <c r="B23" s="66" t="s">
        <v>9</v>
      </c>
      <c r="C23" s="67">
        <f>C24+C28+C34+C36+C32+C26</f>
        <v>100498</v>
      </c>
      <c r="D23" s="67">
        <f t="shared" ref="D23:F23" si="2">D24+D28+D34+D36+D32+D26</f>
        <v>53358</v>
      </c>
      <c r="E23" s="67">
        <f t="shared" si="2"/>
        <v>409870.09351999994</v>
      </c>
      <c r="F23" s="67">
        <f t="shared" si="2"/>
        <v>213.59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3095.0950000000003</v>
      </c>
      <c r="J23" s="68">
        <f t="shared" ref="J23:J43" si="4">SUM(E23:I23)</f>
        <v>413178.77851999993</v>
      </c>
      <c r="M23" s="19"/>
    </row>
    <row r="24" spans="2:16" ht="12.75" x14ac:dyDescent="0.2">
      <c r="B24" s="10" t="s">
        <v>10</v>
      </c>
      <c r="C24" s="36">
        <f t="shared" ref="C24:I24" si="5">C25</f>
        <v>4700</v>
      </c>
      <c r="D24" s="36">
        <f t="shared" si="5"/>
        <v>2542</v>
      </c>
      <c r="E24" s="36">
        <f t="shared" si="5"/>
        <v>11468.072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11468.072</v>
      </c>
      <c r="M24" s="19"/>
    </row>
    <row r="25" spans="2:16" s="11" customFormat="1" x14ac:dyDescent="0.2">
      <c r="B25" s="37" t="s">
        <v>11</v>
      </c>
      <c r="C25" s="12">
        <v>4700</v>
      </c>
      <c r="D25" s="12">
        <v>2542</v>
      </c>
      <c r="E25" s="12">
        <v>11468.072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11468.072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95199</v>
      </c>
      <c r="D28" s="42">
        <f t="shared" si="7"/>
        <v>50492</v>
      </c>
      <c r="E28" s="42">
        <f t="shared" si="7"/>
        <v>396836.03351999994</v>
      </c>
      <c r="F28" s="42">
        <f t="shared" si="7"/>
        <v>213.59</v>
      </c>
      <c r="G28" s="42">
        <f t="shared" si="7"/>
        <v>0</v>
      </c>
      <c r="H28" s="42">
        <f t="shared" si="7"/>
        <v>0</v>
      </c>
      <c r="I28" s="42">
        <f t="shared" si="7"/>
        <v>3059.0350000000003</v>
      </c>
      <c r="J28" s="36">
        <f t="shared" si="4"/>
        <v>400108.65851999994</v>
      </c>
    </row>
    <row r="29" spans="2:16" s="11" customFormat="1" x14ac:dyDescent="0.2">
      <c r="B29" s="43" t="s">
        <v>15</v>
      </c>
      <c r="C29" s="12">
        <v>39265</v>
      </c>
      <c r="D29" s="12">
        <v>20536</v>
      </c>
      <c r="E29" s="12">
        <v>222549.09399999998</v>
      </c>
      <c r="F29" s="38">
        <v>213.59</v>
      </c>
      <c r="G29" s="39">
        <v>0</v>
      </c>
      <c r="H29" s="38">
        <v>0</v>
      </c>
      <c r="I29" s="38">
        <v>3059.0350000000003</v>
      </c>
      <c r="J29" s="36">
        <f t="shared" si="4"/>
        <v>225821.71899999998</v>
      </c>
      <c r="P29" s="40"/>
    </row>
    <row r="30" spans="2:16" s="11" customFormat="1" x14ac:dyDescent="0.2">
      <c r="B30" s="43" t="s">
        <v>16</v>
      </c>
      <c r="C30" s="12">
        <v>55934</v>
      </c>
      <c r="D30" s="12">
        <v>29956</v>
      </c>
      <c r="E30" s="12">
        <v>174286.93951999999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174286.93951999999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358</v>
      </c>
      <c r="D32" s="36">
        <f t="shared" si="8"/>
        <v>183</v>
      </c>
      <c r="E32" s="36">
        <f>E33</f>
        <v>1533.338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36.06</v>
      </c>
      <c r="J32" s="36">
        <f t="shared" si="4"/>
        <v>1569.3979999999999</v>
      </c>
      <c r="P32" s="40"/>
    </row>
    <row r="33" spans="1:18" s="11" customFormat="1" x14ac:dyDescent="0.2">
      <c r="A33" s="40"/>
      <c r="B33" s="43" t="s">
        <v>19</v>
      </c>
      <c r="C33" s="12">
        <v>358</v>
      </c>
      <c r="D33" s="12">
        <v>183</v>
      </c>
      <c r="E33" s="12">
        <v>1533.338</v>
      </c>
      <c r="F33" s="38">
        <v>0</v>
      </c>
      <c r="G33" s="39">
        <v>0</v>
      </c>
      <c r="H33" s="38">
        <v>0</v>
      </c>
      <c r="I33" s="38">
        <v>36.06</v>
      </c>
      <c r="J33" s="36">
        <f t="shared" si="4"/>
        <v>1569.3979999999999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241</v>
      </c>
      <c r="D34" s="36">
        <f t="shared" si="9"/>
        <v>141</v>
      </c>
      <c r="E34" s="36">
        <f t="shared" si="9"/>
        <v>32.65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32.65</v>
      </c>
      <c r="P34" s="40"/>
    </row>
    <row r="35" spans="1:18" s="11" customFormat="1" x14ac:dyDescent="0.2">
      <c r="B35" s="41" t="s">
        <v>21</v>
      </c>
      <c r="C35" s="12">
        <v>241</v>
      </c>
      <c r="D35" s="12">
        <v>141</v>
      </c>
      <c r="E35" s="12">
        <v>32.65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32.65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6" t="s">
        <v>9</v>
      </c>
      <c r="C48" s="64">
        <f>C49+C51+C53+C55</f>
        <v>0</v>
      </c>
      <c r="D48" s="64">
        <f t="shared" ref="D48:J48" si="16">D49+D51+D53+D55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6" t="s">
        <v>24</v>
      </c>
      <c r="C57" s="61">
        <f>+C58</f>
        <v>0</v>
      </c>
      <c r="D57" s="61">
        <f>+D58</f>
        <v>0</v>
      </c>
      <c r="E57" s="61">
        <f t="shared" ref="E57:I58" si="23">+E58</f>
        <v>0</v>
      </c>
      <c r="F57" s="61">
        <f t="shared" si="23"/>
        <v>0</v>
      </c>
      <c r="G57" s="61">
        <f t="shared" si="23"/>
        <v>0</v>
      </c>
      <c r="H57" s="61">
        <f t="shared" si="23"/>
        <v>0</v>
      </c>
      <c r="I57" s="61">
        <f t="shared" si="23"/>
        <v>0</v>
      </c>
      <c r="J57" s="61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49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2024-02-07T20:07:36Z</dcterms:modified>
</cp:coreProperties>
</file>