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3\12 DICIEMBRE 2023\"/>
    </mc:Choice>
  </mc:AlternateContent>
  <xr:revisionPtr revIDLastSave="0" documentId="13_ncr:1_{EF65A27E-28E2-47B2-82D0-5E86ECFB7A77}" xr6:coauthVersionLast="47" xr6:coauthVersionMax="47" xr10:uidLastSave="{00000000-0000-0000-0000-000000000000}"/>
  <bookViews>
    <workbookView xWindow="-120" yWindow="-120" windowWidth="24240" windowHeight="13140" tabRatio="73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9" l="1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M34" i="9"/>
  <c r="M35" i="9"/>
  <c r="M41" i="9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M29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J24" i="9"/>
  <c r="L38" i="9"/>
  <c r="L23" i="9"/>
  <c r="M28" i="9"/>
  <c r="K23" i="9"/>
  <c r="K22" i="9" s="1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<sst xmlns="http://schemas.openxmlformats.org/spreadsheetml/2006/main" count="314" uniqueCount="59">
  <si>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</si>
  <si>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</si>
  <si>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</si>
  <si>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</si>
  <si>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</si>
  <si>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</si>
  <si>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</si>
  <si>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</si>
  <si>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</si>
  <si>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</si>
  <si>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</si>
  <si>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</si>
  <si>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</si>
  <si>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</si>
  <si>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</si>
  <si>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</si>
  <si>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</si>
  <si>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</si>
  <si>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</si>
  <si>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</si>
  <si>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</si>
  <si>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</si>
  <si>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</si>
  <si>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</si>
  <si>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</si>
  <si>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</si>
  <si>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</si>
  <si>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</si>
  <si>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</si>
  <si>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</si>
  <si>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</si>
  <si>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</si>
  <si>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</si>
  <si>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</si>
  <si>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</si>
  <si>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</si>
  <si>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</si>
  <si>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</si>
  <si>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</si>
  <si>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</si>
  <si>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</si>
  <si>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</si>
  <si>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</si>
  <si>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</si>
  <si>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</si>
  <si>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</si>
  <si>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</si>
  <si>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</si>
  <si>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</si>
  <si>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(Dic-23)</t>
  </si>
  <si>
    <t>Unidades
(Dic-23)</t>
  </si>
  <si>
    <t>TM
(Dic-23)</t>
  </si>
  <si>
    <t>Total
TM
(Dic-23)</t>
  </si>
  <si>
    <t>TOTAL
TEUS
(Dic-22)</t>
  </si>
  <si>
    <t>TOTAL
TM
(Dic-22)</t>
  </si>
  <si>
    <t>%
VARIACIÓN TEUS
(Dic -2023/2022)</t>
  </si>
  <si>
    <t>%
VARIACIÓN TM 
(Dic - 2023/2022)</t>
  </si>
  <si>
    <t>Elaborado por el Área de Estadísticas - DOMA, enero 2024.</t>
  </si>
  <si>
    <t>Elaborado por el Área de Estadísticas - DOMA,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</si>
</sst>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2023 / 2022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25" zoomScale="90" zoomScaleNormal="90" zoomScaleSheetLayoutView="100" workbookViewId="0">
      <selection activeCell="B69" sqref="B69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14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2:14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  <c r="K15" s="83" t="s">
        <v>53</v>
      </c>
      <c r="L15" s="83" t="s">
        <v>54</v>
      </c>
      <c r="M15" s="70" t="s">
        <v>55</v>
      </c>
      <c r="N15" s="70" t="s">
        <v>56</v>
      </c>
    </row>
    <row r="16" spans="2:14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  <c r="K16" s="84"/>
      <c r="L16" s="84"/>
      <c r="M16" s="71"/>
      <c r="N16" s="71"/>
    </row>
    <row r="17" spans="2:20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  <c r="K17" s="85"/>
      <c r="L17" s="85"/>
      <c r="M17" s="72"/>
      <c r="N17" s="72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271216</v>
      </c>
      <c r="D19" s="25">
        <f t="shared" si="0"/>
        <v>159460</v>
      </c>
      <c r="E19" s="25">
        <f t="shared" si="0"/>
        <v>2556502.4733800003</v>
      </c>
      <c r="F19" s="25">
        <f t="shared" si="0"/>
        <v>269222.37599999993</v>
      </c>
      <c r="G19" s="25">
        <f t="shared" si="0"/>
        <v>1797150.2919999999</v>
      </c>
      <c r="H19" s="25">
        <f t="shared" si="0"/>
        <v>252313.82499999998</v>
      </c>
      <c r="I19" s="25">
        <f t="shared" si="0"/>
        <v>34235.750999999997</v>
      </c>
      <c r="J19" s="25">
        <f>SUM(E19:I19)</f>
        <v>4909424.7173800012</v>
      </c>
      <c r="K19" s="59">
        <f>+K22+K47</f>
        <v>269620</v>
      </c>
      <c r="L19" s="59">
        <f>+L22+L47</f>
        <v>5051642.3192855427</v>
      </c>
      <c r="M19" s="57">
        <f>(C19/K19)-1</f>
        <v>5.9194421778798745E-3</v>
      </c>
      <c r="N19" s="58">
        <f>(J19/L19)-1</f>
        <v>-2.8152745764006393E-2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271216</v>
      </c>
      <c r="D22" s="34">
        <f t="shared" si="1"/>
        <v>159460</v>
      </c>
      <c r="E22" s="34">
        <f t="shared" si="1"/>
        <v>2556502.4733800003</v>
      </c>
      <c r="F22" s="34">
        <f t="shared" si="1"/>
        <v>267023.37599999993</v>
      </c>
      <c r="G22" s="34">
        <f t="shared" si="1"/>
        <v>1785641.392</v>
      </c>
      <c r="H22" s="34">
        <f t="shared" si="1"/>
        <v>252092.82499999998</v>
      </c>
      <c r="I22" s="34">
        <f t="shared" si="1"/>
        <v>34235.750999999997</v>
      </c>
      <c r="J22" s="35">
        <f t="shared" si="1"/>
        <v>4895495.8173799999</v>
      </c>
      <c r="K22" s="60">
        <f t="shared" si="1"/>
        <v>269620</v>
      </c>
      <c r="L22" s="60">
        <f t="shared" si="1"/>
        <v>5046902.4992855424</v>
      </c>
      <c r="M22" s="55">
        <f>(C22/K22)-1</f>
        <v>5.9194421778798745E-3</v>
      </c>
      <c r="N22" s="55">
        <f>(J22/L22)-1</f>
        <v>-2.9999922115986233E-2</v>
      </c>
      <c r="Q22" s="19"/>
    </row>
    <row r="23" spans="2:20" ht="13.5" thickBot="1" x14ac:dyDescent="0.25">
      <c r="B23" s="66" t="s">
        <v>9</v>
      </c>
      <c r="C23" s="67">
        <f>C24+C28+C34+C36+C32+C26</f>
        <v>270444</v>
      </c>
      <c r="D23" s="67">
        <f t="shared" ref="D23:F23" si="2">D24+D28+D34+D36+D32+D26</f>
        <v>159074</v>
      </c>
      <c r="E23" s="67">
        <f t="shared" si="2"/>
        <v>2549494.7833800004</v>
      </c>
      <c r="F23" s="67">
        <f t="shared" si="2"/>
        <v>251471.37599999993</v>
      </c>
      <c r="G23" s="67">
        <f>G24+G28+G34+G36+G32+G26</f>
        <v>1785641.392</v>
      </c>
      <c r="H23" s="67">
        <f t="shared" ref="H23:I23" si="3">H24+H28+H34+H36+H32+H26</f>
        <v>238448.58499999999</v>
      </c>
      <c r="I23" s="67">
        <f t="shared" si="3"/>
        <v>33984.750999999997</v>
      </c>
      <c r="J23" s="68">
        <f t="shared" ref="J23:J43" si="4">SUM(E23:I23)</f>
        <v>4859040.8873800002</v>
      </c>
      <c r="K23" s="61">
        <f>K24+K28+K32+K34+K36+K26</f>
        <v>269308</v>
      </c>
      <c r="L23" s="61">
        <f>L24+L28+L32+L34+L36+L26</f>
        <v>5017403.0392855424</v>
      </c>
      <c r="M23" s="55">
        <f t="shared" ref="M23:M59" si="5">(C23/K23)-1</f>
        <v>4.2182185453087939E-3</v>
      </c>
      <c r="N23" s="55">
        <f t="shared" ref="N23:N52" si="6">(J23/L23)-1</f>
        <v>-3.1562573440002573E-2</v>
      </c>
      <c r="Q23" s="19"/>
    </row>
    <row r="24" spans="2:20" ht="13.5" thickBot="1" x14ac:dyDescent="0.25">
      <c r="B24" s="10" t="s">
        <v>10</v>
      </c>
      <c r="C24" s="36">
        <f t="shared" ref="C24:I24" si="7">C25</f>
        <v>23505</v>
      </c>
      <c r="D24" s="36">
        <f t="shared" si="7"/>
        <v>13460</v>
      </c>
      <c r="E24" s="36">
        <f t="shared" si="7"/>
        <v>177657.24400000001</v>
      </c>
      <c r="F24" s="36">
        <f t="shared" si="7"/>
        <v>3502.6749999999997</v>
      </c>
      <c r="G24" s="36">
        <f t="shared" si="7"/>
        <v>32820.720000000001</v>
      </c>
      <c r="H24" s="36">
        <f t="shared" si="7"/>
        <v>0</v>
      </c>
      <c r="I24" s="36">
        <f t="shared" si="7"/>
        <v>0</v>
      </c>
      <c r="J24" s="36">
        <f t="shared" si="4"/>
        <v>213980.639</v>
      </c>
      <c r="K24" s="61">
        <f>K25</f>
        <v>52878</v>
      </c>
      <c r="L24" s="61">
        <f>L25</f>
        <v>388400.95799999993</v>
      </c>
      <c r="M24" s="55">
        <f t="shared" si="5"/>
        <v>-0.55548621354816752</v>
      </c>
      <c r="N24" s="55">
        <f t="shared" si="6"/>
        <v>-0.449072834161238</v>
      </c>
      <c r="Q24" s="19"/>
    </row>
    <row r="25" spans="2:20" s="11" customFormat="1" ht="12.75" thickBot="1" x14ac:dyDescent="0.25">
      <c r="B25" s="37" t="s">
        <v>11</v>
      </c>
      <c r="C25" s="12">
        <v>23505</v>
      </c>
      <c r="D25" s="12">
        <v>13460</v>
      </c>
      <c r="E25" s="12">
        <v>177657.24400000001</v>
      </c>
      <c r="F25" s="38">
        <v>3502.6749999999997</v>
      </c>
      <c r="G25" s="39">
        <v>32820.720000000001</v>
      </c>
      <c r="H25" s="38">
        <v>0</v>
      </c>
      <c r="I25" s="38">
        <v>0</v>
      </c>
      <c r="J25" s="36">
        <f t="shared" si="4"/>
        <v>213980.639</v>
      </c>
      <c r="K25" s="62">
        <v>52878</v>
      </c>
      <c r="L25" s="62">
        <v>388400.95799999993</v>
      </c>
      <c r="M25" s="55">
        <f t="shared" si="5"/>
        <v>-0.55548621354816752</v>
      </c>
      <c r="N25" s="55">
        <f t="shared" si="6"/>
        <v>-0.449072834161238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1993.46</v>
      </c>
      <c r="G26" s="36">
        <f>G27</f>
        <v>311855.84999999998</v>
      </c>
      <c r="H26" s="36">
        <f>H27</f>
        <v>5042.0029999999997</v>
      </c>
      <c r="I26" s="36">
        <f>I27</f>
        <v>0</v>
      </c>
      <c r="J26" s="36">
        <f t="shared" si="4"/>
        <v>318891.31300000002</v>
      </c>
      <c r="K26" s="61">
        <f>K27</f>
        <v>0</v>
      </c>
      <c r="L26" s="61">
        <f>L27</f>
        <v>419843.54</v>
      </c>
      <c r="M26" s="55" t="s">
        <v>13</v>
      </c>
      <c r="N26" s="55">
        <f t="shared" si="6"/>
        <v>-0.24045201934034754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1993.46</v>
      </c>
      <c r="G27" s="39">
        <v>311855.84999999998</v>
      </c>
      <c r="H27" s="38">
        <v>5042.0029999999997</v>
      </c>
      <c r="I27" s="38">
        <v>0</v>
      </c>
      <c r="J27" s="36">
        <f t="shared" si="4"/>
        <v>318891.31300000002</v>
      </c>
      <c r="K27" s="62">
        <v>0</v>
      </c>
      <c r="L27" s="62">
        <v>419843.54</v>
      </c>
      <c r="M27" s="55" t="s">
        <v>13</v>
      </c>
      <c r="N27" s="55">
        <f t="shared" si="6"/>
        <v>-0.24045201934034754</v>
      </c>
    </row>
    <row r="28" spans="2:20" ht="13.5" thickBot="1" x14ac:dyDescent="0.25">
      <c r="B28" s="10" t="s">
        <v>14</v>
      </c>
      <c r="C28" s="42">
        <f t="shared" ref="C28:D28" si="9">SUM(C29:C31)</f>
        <v>235289</v>
      </c>
      <c r="D28" s="42">
        <f t="shared" si="9"/>
        <v>139514</v>
      </c>
      <c r="E28" s="42">
        <f t="shared" ref="E28:I28" si="10">SUM(E29:E31)</f>
        <v>2289538.7013800004</v>
      </c>
      <c r="F28" s="42">
        <f t="shared" si="10"/>
        <v>174383.42199999996</v>
      </c>
      <c r="G28" s="42">
        <f t="shared" si="10"/>
        <v>702498.10599999991</v>
      </c>
      <c r="H28" s="42">
        <f t="shared" si="10"/>
        <v>228416.70699999999</v>
      </c>
      <c r="I28" s="42">
        <f t="shared" si="10"/>
        <v>32309.925999999999</v>
      </c>
      <c r="J28" s="36">
        <f t="shared" si="4"/>
        <v>3427146.8623800003</v>
      </c>
      <c r="K28" s="61">
        <f>SUM(K29:K31)</f>
        <v>214678</v>
      </c>
      <c r="L28" s="61">
        <f>SUM(L29:L31)</f>
        <v>3247052.829285542</v>
      </c>
      <c r="M28" s="55">
        <f t="shared" si="5"/>
        <v>9.6008906362086366E-2</v>
      </c>
      <c r="N28" s="55">
        <f t="shared" si="6"/>
        <v>5.5463844465408529E-2</v>
      </c>
    </row>
    <row r="29" spans="2:20" s="11" customFormat="1" ht="12.75" thickBot="1" x14ac:dyDescent="0.25">
      <c r="B29" s="43" t="s">
        <v>15</v>
      </c>
      <c r="C29" s="12">
        <v>92139</v>
      </c>
      <c r="D29" s="12">
        <v>53269</v>
      </c>
      <c r="E29" s="12">
        <v>723897.57699999993</v>
      </c>
      <c r="F29" s="38">
        <v>174383.42199999996</v>
      </c>
      <c r="G29" s="39">
        <v>449024.54599999997</v>
      </c>
      <c r="H29" s="38">
        <v>228416.70699999999</v>
      </c>
      <c r="I29" s="38">
        <v>32309.925999999999</v>
      </c>
      <c r="J29" s="36">
        <f t="shared" si="4"/>
        <v>1608032.1779999998</v>
      </c>
      <c r="K29" s="62">
        <v>83728</v>
      </c>
      <c r="L29" s="62">
        <v>1644476.2413855423</v>
      </c>
      <c r="M29" s="55">
        <f t="shared" si="5"/>
        <v>0.10045623925090763</v>
      </c>
      <c r="N29" s="55">
        <f t="shared" si="6"/>
        <v>-2.2161501922847382E-2</v>
      </c>
      <c r="T29" s="40"/>
    </row>
    <row r="30" spans="2:20" s="11" customFormat="1" ht="12.75" thickBot="1" x14ac:dyDescent="0.25">
      <c r="B30" s="43" t="s">
        <v>16</v>
      </c>
      <c r="C30" s="12">
        <v>143150</v>
      </c>
      <c r="D30" s="12">
        <v>86245</v>
      </c>
      <c r="E30" s="12">
        <v>1565641.1243800004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1565641.1243800004</v>
      </c>
      <c r="K30" s="62">
        <v>130950</v>
      </c>
      <c r="L30" s="62">
        <v>1337050.0178999999</v>
      </c>
      <c r="M30" s="55">
        <f t="shared" si="5"/>
        <v>9.3165330278732306E-2</v>
      </c>
      <c r="N30" s="55">
        <f t="shared" si="6"/>
        <v>0.17096675772760594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253473.56</v>
      </c>
      <c r="H31" s="38">
        <v>0</v>
      </c>
      <c r="I31" s="38">
        <v>0</v>
      </c>
      <c r="J31" s="36">
        <f t="shared" si="4"/>
        <v>253473.56</v>
      </c>
      <c r="K31" s="62">
        <v>0</v>
      </c>
      <c r="L31" s="62">
        <v>265526.56999999972</v>
      </c>
      <c r="M31" s="55" t="s">
        <v>13</v>
      </c>
      <c r="N31" s="55">
        <f t="shared" si="6"/>
        <v>-4.5392858424675664E-2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10798</v>
      </c>
      <c r="D32" s="36">
        <f t="shared" si="11"/>
        <v>5415</v>
      </c>
      <c r="E32" s="36">
        <f>E33</f>
        <v>76869.252999999997</v>
      </c>
      <c r="F32" s="36">
        <f>F33</f>
        <v>12136.511999999999</v>
      </c>
      <c r="G32" s="36">
        <f>G33</f>
        <v>80045.710000000006</v>
      </c>
      <c r="H32" s="36">
        <f>H33</f>
        <v>0</v>
      </c>
      <c r="I32" s="36">
        <f>I33</f>
        <v>1674.8250000000003</v>
      </c>
      <c r="J32" s="36">
        <f t="shared" si="4"/>
        <v>170726.30000000002</v>
      </c>
      <c r="K32" s="61">
        <f>K33</f>
        <v>1458</v>
      </c>
      <c r="L32" s="61">
        <f>L33</f>
        <v>202702.60399999999</v>
      </c>
      <c r="M32" s="55" t="s">
        <v>39</v>
      </c>
      <c r="N32" s="55">
        <f t="shared" si="6"/>
        <v>-0.15774984321365682</v>
      </c>
      <c r="T32" s="40"/>
    </row>
    <row r="33" spans="1:22" s="11" customFormat="1" ht="12.75" thickBot="1" x14ac:dyDescent="0.25">
      <c r="A33" s="40"/>
      <c r="B33" s="43" t="s">
        <v>19</v>
      </c>
      <c r="C33" s="12">
        <v>10798</v>
      </c>
      <c r="D33" s="12">
        <v>5415</v>
      </c>
      <c r="E33" s="12">
        <v>76869.252999999997</v>
      </c>
      <c r="F33" s="38">
        <v>12136.511999999999</v>
      </c>
      <c r="G33" s="39">
        <v>80045.710000000006</v>
      </c>
      <c r="H33" s="38">
        <v>0</v>
      </c>
      <c r="I33" s="38">
        <v>1674.8250000000003</v>
      </c>
      <c r="J33" s="36">
        <f t="shared" si="4"/>
        <v>170726.30000000002</v>
      </c>
      <c r="K33" s="62">
        <v>1458</v>
      </c>
      <c r="L33" s="62">
        <v>202702.60399999999</v>
      </c>
      <c r="M33" s="55" t="s">
        <v>39</v>
      </c>
      <c r="N33" s="55">
        <f t="shared" si="6"/>
        <v>-0.15774984321365682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249</v>
      </c>
      <c r="D34" s="36">
        <f t="shared" si="12"/>
        <v>168</v>
      </c>
      <c r="E34" s="36">
        <f t="shared" si="12"/>
        <v>3593.585</v>
      </c>
      <c r="F34" s="36">
        <f t="shared" si="12"/>
        <v>55433.307000000001</v>
      </c>
      <c r="G34" s="36">
        <f t="shared" si="12"/>
        <v>624413.00600000005</v>
      </c>
      <c r="H34" s="36">
        <f t="shared" si="12"/>
        <v>4761.875</v>
      </c>
      <c r="I34" s="36">
        <f t="shared" si="12"/>
        <v>0</v>
      </c>
      <c r="J34" s="36">
        <f t="shared" si="4"/>
        <v>688201.77300000004</v>
      </c>
      <c r="K34" s="61">
        <f>K35</f>
        <v>294</v>
      </c>
      <c r="L34" s="61">
        <f>L35</f>
        <v>654644.10800000012</v>
      </c>
      <c r="M34" s="55">
        <f t="shared" si="5"/>
        <v>-0.15306122448979587</v>
      </c>
      <c r="N34" s="55">
        <f t="shared" si="6"/>
        <v>5.1260928785446191E-2</v>
      </c>
      <c r="T34" s="40"/>
    </row>
    <row r="35" spans="1:22" s="11" customFormat="1" ht="12.75" thickBot="1" x14ac:dyDescent="0.25">
      <c r="B35" s="41" t="s">
        <v>21</v>
      </c>
      <c r="C35" s="12">
        <v>249</v>
      </c>
      <c r="D35" s="12">
        <v>168</v>
      </c>
      <c r="E35" s="12">
        <v>3593.585</v>
      </c>
      <c r="F35" s="38">
        <v>55433.307000000001</v>
      </c>
      <c r="G35" s="39">
        <v>624413.00600000005</v>
      </c>
      <c r="H35" s="38">
        <v>4761.875</v>
      </c>
      <c r="I35" s="38">
        <v>0</v>
      </c>
      <c r="J35" s="36">
        <f t="shared" si="4"/>
        <v>688201.77300000004</v>
      </c>
      <c r="K35" s="62">
        <v>294</v>
      </c>
      <c r="L35" s="62">
        <v>654644.10800000012</v>
      </c>
      <c r="M35" s="55">
        <f t="shared" si="5"/>
        <v>-0.15306122448979587</v>
      </c>
      <c r="N35" s="55">
        <f t="shared" si="6"/>
        <v>5.1260928785446191E-2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603</v>
      </c>
      <c r="D36" s="36">
        <f t="shared" si="13"/>
        <v>517</v>
      </c>
      <c r="E36" s="36">
        <f>E37</f>
        <v>1836</v>
      </c>
      <c r="F36" s="36">
        <f>F37</f>
        <v>4022</v>
      </c>
      <c r="G36" s="36">
        <f>G37</f>
        <v>34008</v>
      </c>
      <c r="H36" s="36">
        <f>H37</f>
        <v>228</v>
      </c>
      <c r="I36" s="36">
        <f>I37</f>
        <v>0</v>
      </c>
      <c r="J36" s="36">
        <f t="shared" si="4"/>
        <v>40094</v>
      </c>
      <c r="K36" s="61">
        <f>K37</f>
        <v>0</v>
      </c>
      <c r="L36" s="61">
        <f>L37</f>
        <v>104759</v>
      </c>
      <c r="M36" s="55" t="s">
        <v>13</v>
      </c>
      <c r="N36" s="55">
        <f t="shared" si="6"/>
        <v>-0.61727393350451987</v>
      </c>
      <c r="T36" s="40"/>
    </row>
    <row r="37" spans="1:22" s="11" customFormat="1" ht="12.75" thickBot="1" x14ac:dyDescent="0.25">
      <c r="B37" s="43" t="s">
        <v>23</v>
      </c>
      <c r="C37" s="12">
        <v>603</v>
      </c>
      <c r="D37" s="12">
        <v>517</v>
      </c>
      <c r="E37" s="12">
        <v>1836</v>
      </c>
      <c r="F37" s="38">
        <v>4022</v>
      </c>
      <c r="G37" s="39">
        <v>34008</v>
      </c>
      <c r="H37" s="38">
        <v>228</v>
      </c>
      <c r="I37" s="38">
        <v>0</v>
      </c>
      <c r="J37" s="36">
        <f t="shared" si="4"/>
        <v>40094</v>
      </c>
      <c r="K37" s="62">
        <v>0</v>
      </c>
      <c r="L37" s="62">
        <v>104759</v>
      </c>
      <c r="M37" s="55" t="s">
        <v>13</v>
      </c>
      <c r="N37" s="55">
        <f t="shared" si="6"/>
        <v>-0.61727393350451987</v>
      </c>
      <c r="T37" s="40"/>
    </row>
    <row r="38" spans="1:22" ht="13.5" thickBot="1" x14ac:dyDescent="0.25">
      <c r="B38" s="66" t="s">
        <v>24</v>
      </c>
      <c r="C38" s="67">
        <f>C39+C41+C44</f>
        <v>772</v>
      </c>
      <c r="D38" s="67">
        <f>D39+D41+D44</f>
        <v>386</v>
      </c>
      <c r="E38" s="67">
        <f>E39+E41+E44</f>
        <v>7007.69</v>
      </c>
      <c r="F38" s="67">
        <f>F39+F41+F44</f>
        <v>15552</v>
      </c>
      <c r="G38" s="67">
        <f t="shared" ref="G38:I38" si="14">G39+G41+G44</f>
        <v>0</v>
      </c>
      <c r="H38" s="67">
        <f t="shared" si="14"/>
        <v>13644.239999999996</v>
      </c>
      <c r="I38" s="67">
        <f t="shared" si="14"/>
        <v>251</v>
      </c>
      <c r="J38" s="67">
        <f>SUM(E38:I38)</f>
        <v>36454.929999999993</v>
      </c>
      <c r="K38" s="61">
        <f>K39+K41+K44</f>
        <v>312</v>
      </c>
      <c r="L38" s="61">
        <f>L39+L41+L44</f>
        <v>29499.46</v>
      </c>
      <c r="M38" s="55" t="s">
        <v>39</v>
      </c>
      <c r="N38" s="55">
        <f t="shared" si="6"/>
        <v>0.23578296009486266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9600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9600</v>
      </c>
      <c r="K39" s="61">
        <f>K40</f>
        <v>0</v>
      </c>
      <c r="L39" s="61">
        <f>L40</f>
        <v>13041</v>
      </c>
      <c r="M39" s="55" t="s">
        <v>13</v>
      </c>
      <c r="N39" s="55">
        <f t="shared" si="6"/>
        <v>-0.26386013342535086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9600</v>
      </c>
      <c r="G40" s="39">
        <v>0</v>
      </c>
      <c r="H40" s="38">
        <v>0</v>
      </c>
      <c r="I40" s="38">
        <v>0</v>
      </c>
      <c r="J40" s="36">
        <f t="shared" si="4"/>
        <v>9600</v>
      </c>
      <c r="K40" s="62">
        <v>0</v>
      </c>
      <c r="L40" s="62">
        <v>13041</v>
      </c>
      <c r="M40" s="55" t="s">
        <v>13</v>
      </c>
      <c r="N40" s="55">
        <f t="shared" si="6"/>
        <v>-0.26386013342535086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28</v>
      </c>
      <c r="D41" s="42">
        <f t="shared" si="16"/>
        <v>14</v>
      </c>
      <c r="E41" s="42">
        <f t="shared" si="16"/>
        <v>269.69</v>
      </c>
      <c r="F41" s="42">
        <f t="shared" si="16"/>
        <v>5397.1399999999994</v>
      </c>
      <c r="G41" s="42">
        <f t="shared" si="16"/>
        <v>0</v>
      </c>
      <c r="H41" s="42">
        <f t="shared" si="16"/>
        <v>0</v>
      </c>
      <c r="I41" s="42">
        <f t="shared" si="16"/>
        <v>251</v>
      </c>
      <c r="J41" s="36">
        <f t="shared" si="4"/>
        <v>5917.829999999999</v>
      </c>
      <c r="K41" s="63">
        <f>K42+K43</f>
        <v>144</v>
      </c>
      <c r="L41" s="63">
        <f>L42+L43</f>
        <v>11565.77</v>
      </c>
      <c r="M41" s="55">
        <f t="shared" si="5"/>
        <v>-0.80555555555555558</v>
      </c>
      <c r="N41" s="55">
        <f t="shared" si="6"/>
        <v>-0.48833238080992458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4263</v>
      </c>
      <c r="G42" s="39">
        <v>0</v>
      </c>
      <c r="H42" s="38">
        <v>0</v>
      </c>
      <c r="I42" s="38">
        <v>251</v>
      </c>
      <c r="J42" s="36">
        <f t="shared" si="4"/>
        <v>4514</v>
      </c>
      <c r="K42" s="62">
        <v>0</v>
      </c>
      <c r="L42" s="62">
        <v>8536</v>
      </c>
      <c r="M42" s="55" t="s">
        <v>13</v>
      </c>
      <c r="N42" s="55">
        <f t="shared" si="6"/>
        <v>-0.47118088097469546</v>
      </c>
      <c r="T42" s="40"/>
    </row>
    <row r="43" spans="1:22" s="11" customFormat="1" ht="12.75" thickBot="1" x14ac:dyDescent="0.25">
      <c r="B43" s="43" t="s">
        <v>29</v>
      </c>
      <c r="C43" s="12">
        <v>28</v>
      </c>
      <c r="D43" s="12">
        <v>14</v>
      </c>
      <c r="E43" s="12">
        <v>269.69</v>
      </c>
      <c r="F43" s="38">
        <v>1134.1399999999999</v>
      </c>
      <c r="G43" s="39">
        <v>0</v>
      </c>
      <c r="H43" s="38">
        <v>0</v>
      </c>
      <c r="I43" s="38">
        <v>0</v>
      </c>
      <c r="J43" s="36">
        <f t="shared" si="4"/>
        <v>1403.83</v>
      </c>
      <c r="K43" s="62">
        <v>144</v>
      </c>
      <c r="L43" s="62">
        <v>3029.7699999999995</v>
      </c>
      <c r="M43" s="55">
        <f t="shared" si="5"/>
        <v>-0.80555555555555558</v>
      </c>
      <c r="N43" s="55">
        <f t="shared" si="6"/>
        <v>-0.53665459754370781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744</v>
      </c>
      <c r="D44" s="36">
        <f t="shared" si="17"/>
        <v>372</v>
      </c>
      <c r="E44" s="36">
        <f>E45</f>
        <v>6738</v>
      </c>
      <c r="F44" s="36">
        <f>F45</f>
        <v>554.86</v>
      </c>
      <c r="G44" s="36">
        <f>G45</f>
        <v>0</v>
      </c>
      <c r="H44" s="36">
        <f>H45</f>
        <v>13644.239999999996</v>
      </c>
      <c r="I44" s="36">
        <f>I45</f>
        <v>0</v>
      </c>
      <c r="J44" s="36">
        <f>SUM(E44:I44)</f>
        <v>20937.099999999995</v>
      </c>
      <c r="K44" s="61">
        <f>K45</f>
        <v>168</v>
      </c>
      <c r="L44" s="61">
        <f>L45</f>
        <v>4892.6900000000005</v>
      </c>
      <c r="M44" s="55" t="s">
        <v>39</v>
      </c>
      <c r="N44" s="55" t="s">
        <v>39</v>
      </c>
      <c r="T44" s="40"/>
    </row>
    <row r="45" spans="1:22" s="11" customFormat="1" ht="12.75" thickBot="1" x14ac:dyDescent="0.25">
      <c r="B45" s="45" t="s">
        <v>41</v>
      </c>
      <c r="C45" s="12">
        <v>744</v>
      </c>
      <c r="D45" s="12">
        <v>372</v>
      </c>
      <c r="E45" s="12">
        <v>6738</v>
      </c>
      <c r="F45" s="46">
        <v>554.86</v>
      </c>
      <c r="G45" s="47">
        <v>0</v>
      </c>
      <c r="H45" s="39">
        <v>13644.239999999996</v>
      </c>
      <c r="I45" s="46">
        <v>0</v>
      </c>
      <c r="J45" s="48">
        <f>SUM(E45:I45)</f>
        <v>20937.099999999995</v>
      </c>
      <c r="K45" s="62">
        <v>168</v>
      </c>
      <c r="L45" s="62">
        <v>4892.6900000000005</v>
      </c>
      <c r="M45" s="55" t="s">
        <v>39</v>
      </c>
      <c r="N45" s="55" t="s">
        <v>39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2199</v>
      </c>
      <c r="G47" s="51">
        <f t="shared" si="18"/>
        <v>11508.9</v>
      </c>
      <c r="H47" s="51">
        <f t="shared" si="18"/>
        <v>221</v>
      </c>
      <c r="I47" s="35">
        <f t="shared" si="18"/>
        <v>0</v>
      </c>
      <c r="J47" s="51">
        <f>SUM(E47:I47)</f>
        <v>13928.9</v>
      </c>
      <c r="K47" s="64">
        <f>K48+K57</f>
        <v>0</v>
      </c>
      <c r="L47" s="64">
        <f>L48+L57</f>
        <v>4739.82</v>
      </c>
      <c r="M47" s="55" t="s">
        <v>13</v>
      </c>
      <c r="N47" s="55" t="s">
        <v>39</v>
      </c>
    </row>
    <row r="48" spans="1:22" ht="13.5" thickBot="1" x14ac:dyDescent="0.25">
      <c r="B48" s="66" t="s">
        <v>9</v>
      </c>
      <c r="C48" s="64">
        <f>C49+C51+C53+C55</f>
        <v>0</v>
      </c>
      <c r="D48" s="64">
        <f t="shared" ref="D48:I48" si="19">D49+D51+D53+D55</f>
        <v>0</v>
      </c>
      <c r="E48" s="64">
        <f t="shared" si="19"/>
        <v>0</v>
      </c>
      <c r="F48" s="64">
        <f t="shared" si="19"/>
        <v>2199</v>
      </c>
      <c r="G48" s="64">
        <f t="shared" si="19"/>
        <v>11508.9</v>
      </c>
      <c r="H48" s="64">
        <f t="shared" si="19"/>
        <v>221</v>
      </c>
      <c r="I48" s="64">
        <f t="shared" si="19"/>
        <v>0</v>
      </c>
      <c r="J48" s="64">
        <f t="shared" ref="J48:J59" si="20">SUM(E48:I48)</f>
        <v>13928.9</v>
      </c>
      <c r="K48" s="64">
        <f>+K49+K51+K53+K55</f>
        <v>0</v>
      </c>
      <c r="L48" s="64">
        <f>+L49+L51+L53+L55</f>
        <v>4739.82</v>
      </c>
      <c r="M48" s="55" t="s">
        <v>13</v>
      </c>
      <c r="N48" s="55" t="s">
        <v>39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61">
        <f t="shared" si="21"/>
        <v>0</v>
      </c>
      <c r="L49" s="61">
        <f t="shared" si="21"/>
        <v>0</v>
      </c>
      <c r="M49" s="55" t="s">
        <v>13</v>
      </c>
      <c r="N49" s="55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62">
        <v>0</v>
      </c>
      <c r="L50" s="62">
        <v>0</v>
      </c>
      <c r="M50" s="55" t="s">
        <v>13</v>
      </c>
      <c r="N50" s="55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11508.9</v>
      </c>
      <c r="H51" s="36">
        <f t="shared" si="23"/>
        <v>0</v>
      </c>
      <c r="I51" s="36">
        <f t="shared" si="23"/>
        <v>0</v>
      </c>
      <c r="J51" s="36">
        <f t="shared" si="20"/>
        <v>11508.9</v>
      </c>
      <c r="K51" s="61">
        <f t="shared" ref="K51:L51" si="24">K52</f>
        <v>0</v>
      </c>
      <c r="L51" s="61">
        <f t="shared" si="24"/>
        <v>3280.82</v>
      </c>
      <c r="M51" s="55" t="s">
        <v>13</v>
      </c>
      <c r="N51" s="55" t="s">
        <v>39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11508.9</v>
      </c>
      <c r="H52" s="38">
        <v>0</v>
      </c>
      <c r="I52" s="38">
        <v>0</v>
      </c>
      <c r="J52" s="36">
        <f t="shared" si="20"/>
        <v>11508.9</v>
      </c>
      <c r="K52" s="62">
        <v>0</v>
      </c>
      <c r="L52" s="62">
        <v>3280.82</v>
      </c>
      <c r="M52" s="55" t="s">
        <v>13</v>
      </c>
      <c r="N52" s="55" t="s">
        <v>39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1024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1024</v>
      </c>
      <c r="K53" s="61">
        <f t="shared" ref="K53:L53" si="26">K54</f>
        <v>0</v>
      </c>
      <c r="L53" s="61">
        <f t="shared" si="26"/>
        <v>1071</v>
      </c>
      <c r="M53" s="55" t="s">
        <v>13</v>
      </c>
      <c r="N53" s="55">
        <f t="shared" ref="N23:N59" si="27">(J53/L53)-1</f>
        <v>-4.3884220354808545E-2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1024</v>
      </c>
      <c r="G54" s="39">
        <v>0</v>
      </c>
      <c r="H54" s="38">
        <v>0</v>
      </c>
      <c r="I54" s="38">
        <v>0</v>
      </c>
      <c r="J54" s="36">
        <f t="shared" si="20"/>
        <v>1024</v>
      </c>
      <c r="K54" s="62">
        <v>0</v>
      </c>
      <c r="L54" s="62">
        <v>1071</v>
      </c>
      <c r="M54" s="55" t="s">
        <v>13</v>
      </c>
      <c r="N54" s="55">
        <f t="shared" si="27"/>
        <v>-4.3884220354808545E-2</v>
      </c>
    </row>
    <row r="55" spans="2:20" s="11" customFormat="1" ht="13.5" hidden="1" thickBot="1" x14ac:dyDescent="0.25">
      <c r="B55" s="10" t="s">
        <v>46</v>
      </c>
      <c r="C55" s="36">
        <f t="shared" ref="C55:D55" si="28">C56</f>
        <v>0</v>
      </c>
      <c r="D55" s="36">
        <f t="shared" si="28"/>
        <v>0</v>
      </c>
      <c r="E55" s="36">
        <f>E56</f>
        <v>0</v>
      </c>
      <c r="F55" s="36">
        <f t="shared" ref="F55:I55" si="29">F56</f>
        <v>1175</v>
      </c>
      <c r="G55" s="36">
        <f t="shared" si="29"/>
        <v>0</v>
      </c>
      <c r="H55" s="36">
        <f t="shared" si="29"/>
        <v>221</v>
      </c>
      <c r="I55" s="36">
        <f t="shared" si="29"/>
        <v>0</v>
      </c>
      <c r="J55" s="36">
        <f t="shared" si="20"/>
        <v>1396</v>
      </c>
      <c r="K55" s="61">
        <f t="shared" ref="K55:L55" si="30">K56</f>
        <v>0</v>
      </c>
      <c r="L55" s="61">
        <f t="shared" si="30"/>
        <v>388</v>
      </c>
      <c r="M55" s="55" t="s">
        <v>13</v>
      </c>
      <c r="N55" s="55" t="s">
        <v>39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1175</v>
      </c>
      <c r="G56" s="39">
        <v>0</v>
      </c>
      <c r="H56" s="38">
        <v>221</v>
      </c>
      <c r="I56" s="38">
        <v>0</v>
      </c>
      <c r="J56" s="36">
        <f t="shared" si="20"/>
        <v>1396</v>
      </c>
      <c r="K56" s="62">
        <v>0</v>
      </c>
      <c r="L56" s="62">
        <v>388</v>
      </c>
      <c r="M56" s="55" t="s">
        <v>13</v>
      </c>
      <c r="N56" s="55" t="s">
        <v>39</v>
      </c>
      <c r="P56" s="11"/>
    </row>
    <row r="57" spans="2:20" ht="13.5" thickBot="1" x14ac:dyDescent="0.25">
      <c r="B57" s="66" t="s">
        <v>24</v>
      </c>
      <c r="C57" s="61">
        <f>+C58</f>
        <v>0</v>
      </c>
      <c r="D57" s="61">
        <f>+D58</f>
        <v>0</v>
      </c>
      <c r="E57" s="61">
        <f t="shared" ref="E57:I58" si="31">+E58</f>
        <v>0</v>
      </c>
      <c r="F57" s="61">
        <f t="shared" si="31"/>
        <v>0</v>
      </c>
      <c r="G57" s="61">
        <f t="shared" si="31"/>
        <v>0</v>
      </c>
      <c r="H57" s="61">
        <f t="shared" si="31"/>
        <v>0</v>
      </c>
      <c r="I57" s="61">
        <f t="shared" si="31"/>
        <v>0</v>
      </c>
      <c r="J57" s="61">
        <f t="shared" si="20"/>
        <v>0</v>
      </c>
      <c r="K57" s="61">
        <f t="shared" ref="K57:L57" si="32">+K58</f>
        <v>0</v>
      </c>
      <c r="L57" s="61">
        <f t="shared" si="32"/>
        <v>0</v>
      </c>
      <c r="M57" s="55" t="s">
        <v>13</v>
      </c>
      <c r="N57" s="55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1"/>
        <v>0</v>
      </c>
      <c r="F58" s="36">
        <f t="shared" si="31"/>
        <v>0</v>
      </c>
      <c r="G58" s="36">
        <f t="shared" si="31"/>
        <v>0</v>
      </c>
      <c r="H58" s="36">
        <f t="shared" si="31"/>
        <v>0</v>
      </c>
      <c r="I58" s="36">
        <f t="shared" si="31"/>
        <v>0</v>
      </c>
      <c r="J58" s="36">
        <f t="shared" si="20"/>
        <v>0</v>
      </c>
      <c r="K58" s="61">
        <f>+K59</f>
        <v>0</v>
      </c>
      <c r="L58" s="61">
        <f>+L59</f>
        <v>0</v>
      </c>
      <c r="M58" s="55" t="s">
        <v>13</v>
      </c>
      <c r="N58" s="55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5">
        <v>0</v>
      </c>
      <c r="L59" s="65">
        <v>0</v>
      </c>
      <c r="M59" s="56" t="s">
        <v>13</v>
      </c>
      <c r="N59" s="55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M15:M17"/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:J24 J47:J49" formula="1"/>
    <ignoredError sqref="J25:J45 J50:J5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0" zoomScale="85" zoomScaleNormal="85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101443</v>
      </c>
      <c r="D19" s="25">
        <f t="shared" si="0"/>
        <v>60047</v>
      </c>
      <c r="E19" s="25">
        <f t="shared" si="0"/>
        <v>928829.11938000016</v>
      </c>
      <c r="F19" s="25">
        <f t="shared" si="0"/>
        <v>211616.897</v>
      </c>
      <c r="G19" s="25">
        <f t="shared" si="0"/>
        <v>737075.24599999993</v>
      </c>
      <c r="H19" s="25">
        <f t="shared" si="0"/>
        <v>139058.96699999998</v>
      </c>
      <c r="I19" s="25">
        <f t="shared" si="0"/>
        <v>31267.38</v>
      </c>
      <c r="J19" s="25">
        <f>SUM(E19:I19)</f>
        <v>2047847.60938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101443</v>
      </c>
      <c r="D22" s="34">
        <f t="shared" si="1"/>
        <v>60047</v>
      </c>
      <c r="E22" s="34">
        <f t="shared" si="1"/>
        <v>928829.11938000016</v>
      </c>
      <c r="F22" s="34">
        <f t="shared" si="1"/>
        <v>211616.897</v>
      </c>
      <c r="G22" s="34">
        <f t="shared" si="1"/>
        <v>736141.48599999992</v>
      </c>
      <c r="H22" s="34">
        <f t="shared" si="1"/>
        <v>139058.96699999998</v>
      </c>
      <c r="I22" s="34">
        <f t="shared" si="1"/>
        <v>31267.38</v>
      </c>
      <c r="J22" s="35">
        <f t="shared" si="1"/>
        <v>2046913.8493799998</v>
      </c>
      <c r="M22" s="19"/>
    </row>
    <row r="23" spans="2:16" ht="12.75" x14ac:dyDescent="0.2">
      <c r="B23" s="66" t="s">
        <v>9</v>
      </c>
      <c r="C23" s="67">
        <f>C24+C28+C34+C36+C32+C26</f>
        <v>101119</v>
      </c>
      <c r="D23" s="67">
        <f t="shared" ref="D23:F23" si="2">D24+D28+D34+D36+D32+D26</f>
        <v>59885</v>
      </c>
      <c r="E23" s="67">
        <f t="shared" si="2"/>
        <v>928181.11938000016</v>
      </c>
      <c r="F23" s="67">
        <f t="shared" si="2"/>
        <v>208786.97699999998</v>
      </c>
      <c r="G23" s="67">
        <f>G24+G28+G34+G36+G32+G26</f>
        <v>736141.48599999992</v>
      </c>
      <c r="H23" s="67">
        <f t="shared" ref="H23:I23" si="3">H24+H28+H34+H36+H32+H26</f>
        <v>139058.96699999998</v>
      </c>
      <c r="I23" s="67">
        <f t="shared" si="3"/>
        <v>31267.38</v>
      </c>
      <c r="J23" s="68">
        <f t="shared" ref="J23:J43" si="4">SUM(E23:I23)</f>
        <v>2043435.9293799999</v>
      </c>
      <c r="M23" s="19"/>
    </row>
    <row r="24" spans="2:16" ht="12.75" x14ac:dyDescent="0.2">
      <c r="B24" s="10" t="s">
        <v>10</v>
      </c>
      <c r="C24" s="36">
        <f t="shared" ref="C24:I24" si="5">C25</f>
        <v>8130</v>
      </c>
      <c r="D24" s="36">
        <f t="shared" si="5"/>
        <v>4830</v>
      </c>
      <c r="E24" s="36">
        <f t="shared" si="5"/>
        <v>19864.830999999995</v>
      </c>
      <c r="F24" s="36">
        <f t="shared" si="5"/>
        <v>3031.66</v>
      </c>
      <c r="G24" s="36">
        <f t="shared" si="5"/>
        <v>32820.720000000001</v>
      </c>
      <c r="H24" s="36">
        <f t="shared" si="5"/>
        <v>0</v>
      </c>
      <c r="I24" s="36">
        <f t="shared" si="5"/>
        <v>0</v>
      </c>
      <c r="J24" s="36">
        <f t="shared" si="4"/>
        <v>55717.210999999996</v>
      </c>
      <c r="M24" s="19"/>
    </row>
    <row r="25" spans="2:16" s="11" customFormat="1" x14ac:dyDescent="0.2">
      <c r="B25" s="37" t="s">
        <v>11</v>
      </c>
      <c r="C25" s="12">
        <v>8130</v>
      </c>
      <c r="D25" s="12">
        <v>4830</v>
      </c>
      <c r="E25" s="12">
        <v>19864.830999999995</v>
      </c>
      <c r="F25" s="38">
        <v>3031.66</v>
      </c>
      <c r="G25" s="39">
        <v>32820.720000000001</v>
      </c>
      <c r="H25" s="38">
        <v>0</v>
      </c>
      <c r="I25" s="38">
        <v>0</v>
      </c>
      <c r="J25" s="36">
        <f t="shared" si="4"/>
        <v>55717.210999999996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1993.46</v>
      </c>
      <c r="G26" s="36">
        <f>G27</f>
        <v>161612.47</v>
      </c>
      <c r="H26" s="36">
        <f>H27</f>
        <v>0</v>
      </c>
      <c r="I26" s="36">
        <f>I27</f>
        <v>0</v>
      </c>
      <c r="J26" s="36">
        <f t="shared" si="4"/>
        <v>163605.93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1993.46</v>
      </c>
      <c r="G27" s="39">
        <v>161612.47</v>
      </c>
      <c r="H27" s="38">
        <v>0</v>
      </c>
      <c r="I27" s="38">
        <v>0</v>
      </c>
      <c r="J27" s="36">
        <f t="shared" si="4"/>
        <v>163605.93</v>
      </c>
    </row>
    <row r="28" spans="2:16" ht="12.75" x14ac:dyDescent="0.2">
      <c r="B28" s="10" t="s">
        <v>14</v>
      </c>
      <c r="C28" s="42">
        <f t="shared" ref="C28:I28" si="7">SUM(C29:C31)</f>
        <v>87597</v>
      </c>
      <c r="D28" s="42">
        <f t="shared" si="7"/>
        <v>52329</v>
      </c>
      <c r="E28" s="42">
        <f t="shared" si="7"/>
        <v>898574.3283800002</v>
      </c>
      <c r="F28" s="42">
        <f t="shared" si="7"/>
        <v>174177.10299999997</v>
      </c>
      <c r="G28" s="42">
        <f t="shared" si="7"/>
        <v>441520.15599999996</v>
      </c>
      <c r="H28" s="42">
        <f t="shared" si="7"/>
        <v>136556.01599999997</v>
      </c>
      <c r="I28" s="42">
        <f t="shared" si="7"/>
        <v>29592.555</v>
      </c>
      <c r="J28" s="36">
        <f t="shared" si="4"/>
        <v>1680420.1583800002</v>
      </c>
    </row>
    <row r="29" spans="2:16" s="11" customFormat="1" x14ac:dyDescent="0.2">
      <c r="B29" s="43" t="s">
        <v>15</v>
      </c>
      <c r="C29" s="12">
        <v>28812</v>
      </c>
      <c r="D29" s="12">
        <v>17018</v>
      </c>
      <c r="E29" s="12">
        <v>279701.76800000004</v>
      </c>
      <c r="F29" s="38">
        <v>174177.10299999997</v>
      </c>
      <c r="G29" s="39">
        <v>441520.15599999996</v>
      </c>
      <c r="H29" s="38">
        <v>136556.01599999997</v>
      </c>
      <c r="I29" s="38">
        <v>29592.555</v>
      </c>
      <c r="J29" s="36">
        <f t="shared" si="4"/>
        <v>1061547.598</v>
      </c>
      <c r="P29" s="40"/>
    </row>
    <row r="30" spans="2:16" s="11" customFormat="1" x14ac:dyDescent="0.2">
      <c r="B30" s="43" t="s">
        <v>16</v>
      </c>
      <c r="C30" s="12">
        <v>58785</v>
      </c>
      <c r="D30" s="12">
        <v>35311</v>
      </c>
      <c r="E30" s="12">
        <v>618872.56038000016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618872.56038000016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5240</v>
      </c>
      <c r="D32" s="36">
        <f t="shared" si="8"/>
        <v>2620</v>
      </c>
      <c r="E32" s="36">
        <f>E33</f>
        <v>7398.0150000000003</v>
      </c>
      <c r="F32" s="36">
        <f>F33</f>
        <v>5512.692</v>
      </c>
      <c r="G32" s="36">
        <f>G33</f>
        <v>38565.410000000003</v>
      </c>
      <c r="H32" s="36">
        <f>H33</f>
        <v>0</v>
      </c>
      <c r="I32" s="36">
        <f>I33</f>
        <v>1674.8250000000003</v>
      </c>
      <c r="J32" s="36">
        <f t="shared" si="4"/>
        <v>53150.942000000003</v>
      </c>
      <c r="P32" s="40"/>
    </row>
    <row r="33" spans="1:18" s="11" customFormat="1" x14ac:dyDescent="0.2">
      <c r="A33" s="40"/>
      <c r="B33" s="43" t="s">
        <v>19</v>
      </c>
      <c r="C33" s="12">
        <v>5240</v>
      </c>
      <c r="D33" s="12">
        <v>2620</v>
      </c>
      <c r="E33" s="12">
        <v>7398.0150000000003</v>
      </c>
      <c r="F33" s="38">
        <v>5512.692</v>
      </c>
      <c r="G33" s="39">
        <v>38565.410000000003</v>
      </c>
      <c r="H33" s="38">
        <v>0</v>
      </c>
      <c r="I33" s="38">
        <v>1674.8250000000003</v>
      </c>
      <c r="J33" s="36">
        <f t="shared" si="4"/>
        <v>53150.942000000003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114</v>
      </c>
      <c r="D34" s="36">
        <f t="shared" si="9"/>
        <v>79</v>
      </c>
      <c r="E34" s="36">
        <f t="shared" si="9"/>
        <v>1819.9449999999997</v>
      </c>
      <c r="F34" s="36">
        <f t="shared" si="9"/>
        <v>24072.061999999998</v>
      </c>
      <c r="G34" s="36">
        <f t="shared" si="9"/>
        <v>61622.73</v>
      </c>
      <c r="H34" s="36">
        <f t="shared" si="9"/>
        <v>2502.951</v>
      </c>
      <c r="I34" s="36">
        <f t="shared" si="9"/>
        <v>0</v>
      </c>
      <c r="J34" s="36">
        <f t="shared" si="4"/>
        <v>90017.687999999995</v>
      </c>
      <c r="P34" s="40"/>
    </row>
    <row r="35" spans="1:18" s="11" customFormat="1" x14ac:dyDescent="0.2">
      <c r="B35" s="41" t="s">
        <v>21</v>
      </c>
      <c r="C35" s="12">
        <v>114</v>
      </c>
      <c r="D35" s="12">
        <v>79</v>
      </c>
      <c r="E35" s="12">
        <v>1819.9449999999997</v>
      </c>
      <c r="F35" s="38">
        <v>24072.061999999998</v>
      </c>
      <c r="G35" s="39">
        <v>61622.73</v>
      </c>
      <c r="H35" s="38">
        <v>2502.951</v>
      </c>
      <c r="I35" s="38">
        <v>0</v>
      </c>
      <c r="J35" s="36">
        <f t="shared" si="4"/>
        <v>90017.687999999995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38</v>
      </c>
      <c r="D36" s="36">
        <f t="shared" si="10"/>
        <v>27</v>
      </c>
      <c r="E36" s="36">
        <f>E37</f>
        <v>524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524</v>
      </c>
      <c r="P36" s="40"/>
    </row>
    <row r="37" spans="1:18" s="11" customFormat="1" x14ac:dyDescent="0.2">
      <c r="B37" s="43" t="s">
        <v>23</v>
      </c>
      <c r="C37" s="12">
        <v>38</v>
      </c>
      <c r="D37" s="12">
        <v>27</v>
      </c>
      <c r="E37" s="12">
        <v>524</v>
      </c>
      <c r="F37" s="38"/>
      <c r="G37" s="39"/>
      <c r="H37" s="38">
        <v>0</v>
      </c>
      <c r="I37" s="38">
        <v>0</v>
      </c>
      <c r="J37" s="36">
        <f t="shared" si="4"/>
        <v>524</v>
      </c>
      <c r="P37" s="40"/>
    </row>
    <row r="38" spans="1:18" ht="12.75" x14ac:dyDescent="0.2">
      <c r="B38" s="66" t="s">
        <v>24</v>
      </c>
      <c r="C38" s="67">
        <f>C39+C41+C44</f>
        <v>324</v>
      </c>
      <c r="D38" s="67">
        <f>D39+D41+D44</f>
        <v>162</v>
      </c>
      <c r="E38" s="67">
        <f>E39+E41+E44</f>
        <v>648</v>
      </c>
      <c r="F38" s="67">
        <f>F39+F41+F44</f>
        <v>2829.92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3477.92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2518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2518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2518</v>
      </c>
      <c r="G40" s="39">
        <v>0</v>
      </c>
      <c r="H40" s="38">
        <v>0</v>
      </c>
      <c r="I40" s="38"/>
      <c r="J40" s="36">
        <f t="shared" si="4"/>
        <v>2518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324</v>
      </c>
      <c r="D44" s="36">
        <f t="shared" si="14"/>
        <v>162</v>
      </c>
      <c r="E44" s="36">
        <f>E45</f>
        <v>648</v>
      </c>
      <c r="F44" s="36">
        <f>F45</f>
        <v>311.92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959.92000000000007</v>
      </c>
      <c r="P44" s="40"/>
    </row>
    <row r="45" spans="1:18" s="11" customFormat="1" ht="12.75" thickBot="1" x14ac:dyDescent="0.25">
      <c r="B45" s="45" t="s">
        <v>41</v>
      </c>
      <c r="C45" s="12">
        <v>324</v>
      </c>
      <c r="D45" s="12">
        <v>162</v>
      </c>
      <c r="E45" s="12">
        <v>648</v>
      </c>
      <c r="F45" s="46">
        <v>311.92</v>
      </c>
      <c r="G45" s="47">
        <v>0</v>
      </c>
      <c r="H45" s="39">
        <v>0</v>
      </c>
      <c r="I45" s="46">
        <v>0</v>
      </c>
      <c r="J45" s="48">
        <f>SUM(E45:I45)</f>
        <v>959.92000000000007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933.76</v>
      </c>
      <c r="H47" s="51">
        <f t="shared" si="15"/>
        <v>0</v>
      </c>
      <c r="I47" s="35">
        <f t="shared" si="15"/>
        <v>0</v>
      </c>
      <c r="J47" s="51">
        <f>SUM(E47:I47)</f>
        <v>933.76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933.76</v>
      </c>
      <c r="H48" s="64">
        <f t="shared" si="16"/>
        <v>0</v>
      </c>
      <c r="I48" s="64">
        <f t="shared" si="16"/>
        <v>0</v>
      </c>
      <c r="J48" s="64">
        <f t="shared" si="16"/>
        <v>933.76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933.76</v>
      </c>
      <c r="H51" s="36">
        <f t="shared" si="20"/>
        <v>0</v>
      </c>
      <c r="I51" s="36">
        <f t="shared" si="20"/>
        <v>0</v>
      </c>
      <c r="J51" s="51">
        <f t="shared" si="18"/>
        <v>933.76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933.76</v>
      </c>
      <c r="H52" s="38">
        <v>0</v>
      </c>
      <c r="I52" s="38">
        <v>0</v>
      </c>
      <c r="J52" s="51">
        <f t="shared" si="18"/>
        <v>933.76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45" formulaRange="1"/>
    <ignoredError sqref="J48:J51" formula="1"/>
    <ignoredError sqref="J52:J59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6" zoomScale="85" zoomScaleNormal="85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99560</v>
      </c>
      <c r="D19" s="25">
        <f t="shared" si="0"/>
        <v>58005</v>
      </c>
      <c r="E19" s="25">
        <f t="shared" si="0"/>
        <v>948759.7150000002</v>
      </c>
      <c r="F19" s="25">
        <f t="shared" si="0"/>
        <v>13396.339</v>
      </c>
      <c r="G19" s="25">
        <f t="shared" si="0"/>
        <v>1005567.8760000002</v>
      </c>
      <c r="H19" s="25">
        <f t="shared" si="0"/>
        <v>72945.514999999999</v>
      </c>
      <c r="I19" s="25">
        <f t="shared" si="0"/>
        <v>51.241999999999997</v>
      </c>
      <c r="J19" s="25">
        <f>SUM(E19:I19)</f>
        <v>2040720.6870000004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99560</v>
      </c>
      <c r="D22" s="34">
        <f t="shared" si="1"/>
        <v>58005</v>
      </c>
      <c r="E22" s="34">
        <f t="shared" si="1"/>
        <v>948759.7150000002</v>
      </c>
      <c r="F22" s="34">
        <f t="shared" si="1"/>
        <v>13396.339</v>
      </c>
      <c r="G22" s="34">
        <f t="shared" si="1"/>
        <v>994992.73600000015</v>
      </c>
      <c r="H22" s="34">
        <f t="shared" si="1"/>
        <v>72945.514999999999</v>
      </c>
      <c r="I22" s="34">
        <f t="shared" si="1"/>
        <v>51.241999999999997</v>
      </c>
      <c r="J22" s="35">
        <f t="shared" si="1"/>
        <v>2030145.5470000003</v>
      </c>
      <c r="M22" s="19"/>
    </row>
    <row r="23" spans="2:16" ht="12.75" x14ac:dyDescent="0.2">
      <c r="B23" s="66" t="s">
        <v>9</v>
      </c>
      <c r="C23" s="67">
        <f>C24+C28+C34+C36+C32+C26</f>
        <v>99140</v>
      </c>
      <c r="D23" s="67">
        <f t="shared" ref="D23:F23" si="2">D24+D28+D34+D36+D32+D26</f>
        <v>57795</v>
      </c>
      <c r="E23" s="67">
        <f t="shared" si="2"/>
        <v>942669.7150000002</v>
      </c>
      <c r="F23" s="67">
        <f t="shared" si="2"/>
        <v>13100.398999999999</v>
      </c>
      <c r="G23" s="67">
        <f>G24+G28+G34+G36+G32+G26</f>
        <v>994992.73600000015</v>
      </c>
      <c r="H23" s="67">
        <f t="shared" ref="H23:I23" si="3">H24+H28+H34+H36+H32+H26</f>
        <v>59301.275000000001</v>
      </c>
      <c r="I23" s="67">
        <f t="shared" si="3"/>
        <v>51.241999999999997</v>
      </c>
      <c r="J23" s="68">
        <f t="shared" ref="J23:J43" si="4">SUM(E23:I23)</f>
        <v>2010115.3670000003</v>
      </c>
      <c r="M23" s="19"/>
    </row>
    <row r="24" spans="2:16" ht="12.75" x14ac:dyDescent="0.2">
      <c r="B24" s="10" t="s">
        <v>10</v>
      </c>
      <c r="C24" s="36">
        <f t="shared" ref="C24:I24" si="5">C25</f>
        <v>14214</v>
      </c>
      <c r="D24" s="36">
        <f t="shared" si="5"/>
        <v>7897</v>
      </c>
      <c r="E24" s="36">
        <f t="shared" si="5"/>
        <v>156771.573</v>
      </c>
      <c r="F24" s="36">
        <f t="shared" si="5"/>
        <v>16.059999999999999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156787.633</v>
      </c>
      <c r="M24" s="19"/>
    </row>
    <row r="25" spans="2:16" s="11" customFormat="1" x14ac:dyDescent="0.2">
      <c r="B25" s="37" t="s">
        <v>11</v>
      </c>
      <c r="C25" s="12">
        <v>14214</v>
      </c>
      <c r="D25" s="12">
        <v>7897</v>
      </c>
      <c r="E25" s="12">
        <v>156771.573</v>
      </c>
      <c r="F25" s="38">
        <v>16.059999999999999</v>
      </c>
      <c r="G25" s="39">
        <v>0</v>
      </c>
      <c r="H25" s="38">
        <v>0</v>
      </c>
      <c r="I25" s="38">
        <v>0</v>
      </c>
      <c r="J25" s="36">
        <f t="shared" si="4"/>
        <v>156787.633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150243.38</v>
      </c>
      <c r="H26" s="36">
        <f>H27</f>
        <v>5042.0029999999997</v>
      </c>
      <c r="I26" s="36">
        <f>I27</f>
        <v>0</v>
      </c>
      <c r="J26" s="36">
        <f t="shared" si="4"/>
        <v>155285.383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150243.38</v>
      </c>
      <c r="H27" s="38">
        <v>5042.0029999999997</v>
      </c>
      <c r="I27" s="38">
        <v>0</v>
      </c>
      <c r="J27" s="36">
        <f t="shared" si="4"/>
        <v>155285.383</v>
      </c>
    </row>
    <row r="28" spans="2:16" ht="12.75" x14ac:dyDescent="0.2">
      <c r="B28" s="10" t="s">
        <v>14</v>
      </c>
      <c r="C28" s="42">
        <f t="shared" ref="C28:I28" si="7">SUM(C29:C31)</f>
        <v>79247</v>
      </c>
      <c r="D28" s="42">
        <f t="shared" si="7"/>
        <v>46998</v>
      </c>
      <c r="E28" s="42">
        <f t="shared" si="7"/>
        <v>713641.35200000019</v>
      </c>
      <c r="F28" s="42">
        <f t="shared" si="7"/>
        <v>141.279</v>
      </c>
      <c r="G28" s="42">
        <f t="shared" si="7"/>
        <v>260977.95</v>
      </c>
      <c r="H28" s="42">
        <f t="shared" si="7"/>
        <v>54259.272000000004</v>
      </c>
      <c r="I28" s="42">
        <f t="shared" si="7"/>
        <v>51.241999999999997</v>
      </c>
      <c r="J28" s="36">
        <f t="shared" si="4"/>
        <v>1029071.0950000002</v>
      </c>
    </row>
    <row r="29" spans="2:16" s="11" customFormat="1" x14ac:dyDescent="0.2">
      <c r="B29" s="43" t="s">
        <v>15</v>
      </c>
      <c r="C29" s="12">
        <v>32897</v>
      </c>
      <c r="D29" s="12">
        <v>18867</v>
      </c>
      <c r="E29" s="12">
        <v>207238.31700000001</v>
      </c>
      <c r="F29" s="38">
        <v>141.279</v>
      </c>
      <c r="G29" s="39">
        <v>7504.39</v>
      </c>
      <c r="H29" s="38">
        <v>54259.272000000004</v>
      </c>
      <c r="I29" s="38">
        <v>51.241999999999997</v>
      </c>
      <c r="J29" s="36">
        <f t="shared" si="4"/>
        <v>269194.50000000006</v>
      </c>
      <c r="P29" s="40"/>
    </row>
    <row r="30" spans="2:16" s="11" customFormat="1" x14ac:dyDescent="0.2">
      <c r="B30" s="43" t="s">
        <v>16</v>
      </c>
      <c r="C30" s="12">
        <v>46350</v>
      </c>
      <c r="D30" s="12">
        <v>28131</v>
      </c>
      <c r="E30" s="12">
        <v>506403.03500000021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506403.03500000021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253473.56</v>
      </c>
      <c r="H31" s="38">
        <v>0</v>
      </c>
      <c r="I31" s="38">
        <v>0</v>
      </c>
      <c r="J31" s="36">
        <f t="shared" si="4"/>
        <v>253473.56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5492</v>
      </c>
      <c r="D32" s="36">
        <f t="shared" si="8"/>
        <v>2759</v>
      </c>
      <c r="E32" s="36">
        <f>E33</f>
        <v>69171.149999999994</v>
      </c>
      <c r="F32" s="36">
        <f>F33</f>
        <v>6623.82</v>
      </c>
      <c r="G32" s="36">
        <f>G33</f>
        <v>41480.300000000003</v>
      </c>
      <c r="H32" s="36">
        <f>H33</f>
        <v>0</v>
      </c>
      <c r="I32" s="36">
        <f>I33</f>
        <v>0</v>
      </c>
      <c r="J32" s="36">
        <f t="shared" si="4"/>
        <v>117275.27</v>
      </c>
      <c r="P32" s="40"/>
    </row>
    <row r="33" spans="1:18" s="11" customFormat="1" x14ac:dyDescent="0.2">
      <c r="A33" s="40"/>
      <c r="B33" s="43" t="s">
        <v>19</v>
      </c>
      <c r="C33" s="12">
        <v>5492</v>
      </c>
      <c r="D33" s="12">
        <v>2759</v>
      </c>
      <c r="E33" s="12">
        <v>69171.149999999994</v>
      </c>
      <c r="F33" s="38">
        <v>6623.82</v>
      </c>
      <c r="G33" s="39">
        <v>41480.300000000003</v>
      </c>
      <c r="H33" s="38">
        <v>0</v>
      </c>
      <c r="I33" s="38">
        <v>0</v>
      </c>
      <c r="J33" s="36">
        <f t="shared" si="4"/>
        <v>117275.27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135</v>
      </c>
      <c r="D34" s="36">
        <f t="shared" si="9"/>
        <v>89</v>
      </c>
      <c r="E34" s="36">
        <f t="shared" si="9"/>
        <v>1773.64</v>
      </c>
      <c r="F34" s="36">
        <f t="shared" si="9"/>
        <v>2303.2399999999998</v>
      </c>
      <c r="G34" s="36">
        <f t="shared" si="9"/>
        <v>508283.10600000003</v>
      </c>
      <c r="H34" s="36">
        <f t="shared" si="9"/>
        <v>0</v>
      </c>
      <c r="I34" s="36">
        <f t="shared" si="9"/>
        <v>0</v>
      </c>
      <c r="J34" s="36">
        <f t="shared" si="4"/>
        <v>512359.98600000003</v>
      </c>
      <c r="P34" s="40"/>
    </row>
    <row r="35" spans="1:18" s="11" customFormat="1" x14ac:dyDescent="0.2">
      <c r="B35" s="41" t="s">
        <v>21</v>
      </c>
      <c r="C35" s="12">
        <v>135</v>
      </c>
      <c r="D35" s="12">
        <v>89</v>
      </c>
      <c r="E35" s="12">
        <v>1773.64</v>
      </c>
      <c r="F35" s="38">
        <v>2303.2399999999998</v>
      </c>
      <c r="G35" s="39">
        <v>508283.10600000003</v>
      </c>
      <c r="H35" s="38">
        <v>0</v>
      </c>
      <c r="I35" s="38">
        <v>0</v>
      </c>
      <c r="J35" s="36">
        <f t="shared" si="4"/>
        <v>512359.98600000003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52</v>
      </c>
      <c r="D36" s="36">
        <f t="shared" si="10"/>
        <v>52</v>
      </c>
      <c r="E36" s="36">
        <f>E37</f>
        <v>1312</v>
      </c>
      <c r="F36" s="36">
        <f>F37</f>
        <v>4016</v>
      </c>
      <c r="G36" s="36">
        <f>G37</f>
        <v>34008</v>
      </c>
      <c r="H36" s="36">
        <f>H37</f>
        <v>0</v>
      </c>
      <c r="I36" s="36">
        <f>I37</f>
        <v>0</v>
      </c>
      <c r="J36" s="36">
        <f t="shared" si="4"/>
        <v>39336</v>
      </c>
      <c r="P36" s="40"/>
    </row>
    <row r="37" spans="1:18" s="11" customFormat="1" x14ac:dyDescent="0.2">
      <c r="B37" s="43" t="s">
        <v>23</v>
      </c>
      <c r="C37" s="12">
        <v>52</v>
      </c>
      <c r="D37" s="12">
        <v>52</v>
      </c>
      <c r="E37" s="12">
        <v>1312</v>
      </c>
      <c r="F37" s="38">
        <v>4016</v>
      </c>
      <c r="G37" s="39">
        <v>34008</v>
      </c>
      <c r="H37" s="38"/>
      <c r="I37" s="38">
        <v>0</v>
      </c>
      <c r="J37" s="36">
        <f t="shared" si="4"/>
        <v>39336</v>
      </c>
      <c r="P37" s="40"/>
    </row>
    <row r="38" spans="1:18" ht="12.75" x14ac:dyDescent="0.2">
      <c r="B38" s="66" t="s">
        <v>24</v>
      </c>
      <c r="C38" s="67">
        <f>C39+C41+C44</f>
        <v>420</v>
      </c>
      <c r="D38" s="67">
        <f>D39+D41+D44</f>
        <v>210</v>
      </c>
      <c r="E38" s="67">
        <f>E39+E41+E44</f>
        <v>6090</v>
      </c>
      <c r="F38" s="67">
        <f>F39+F41+F44</f>
        <v>295.94</v>
      </c>
      <c r="G38" s="67">
        <f t="shared" ref="G38:I38" si="11">G39+G41+G44</f>
        <v>0</v>
      </c>
      <c r="H38" s="67">
        <f t="shared" si="11"/>
        <v>13644.239999999996</v>
      </c>
      <c r="I38" s="67">
        <f t="shared" si="11"/>
        <v>0</v>
      </c>
      <c r="J38" s="67">
        <f>SUM(E38:I38)</f>
        <v>20030.179999999997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53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53</v>
      </c>
      <c r="G40" s="39">
        <v>0</v>
      </c>
      <c r="H40" s="38">
        <v>0</v>
      </c>
      <c r="I40" s="38">
        <v>0</v>
      </c>
      <c r="J40" s="36">
        <f t="shared" si="4"/>
        <v>53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420</v>
      </c>
      <c r="D44" s="36">
        <f t="shared" si="14"/>
        <v>210</v>
      </c>
      <c r="E44" s="36">
        <f>E45</f>
        <v>6090</v>
      </c>
      <c r="F44" s="36">
        <f>F45</f>
        <v>242.94</v>
      </c>
      <c r="G44" s="36">
        <f>G45</f>
        <v>0</v>
      </c>
      <c r="H44" s="36">
        <f>H45</f>
        <v>13644.239999999996</v>
      </c>
      <c r="I44" s="36">
        <f>I45</f>
        <v>0</v>
      </c>
      <c r="J44" s="36">
        <f>SUM(E44:I44)</f>
        <v>19977.179999999997</v>
      </c>
      <c r="P44" s="40"/>
    </row>
    <row r="45" spans="1:18" s="11" customFormat="1" ht="12.75" thickBot="1" x14ac:dyDescent="0.25">
      <c r="B45" s="45" t="s">
        <v>41</v>
      </c>
      <c r="C45" s="12">
        <v>420</v>
      </c>
      <c r="D45" s="12">
        <v>210</v>
      </c>
      <c r="E45" s="12">
        <v>6090</v>
      </c>
      <c r="F45" s="46">
        <v>242.94</v>
      </c>
      <c r="G45" s="47">
        <v>0</v>
      </c>
      <c r="H45" s="39">
        <v>13644.239999999996</v>
      </c>
      <c r="I45" s="46">
        <v>0</v>
      </c>
      <c r="J45" s="48">
        <f>SUM(E45:I45)</f>
        <v>19977.179999999997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10575.14</v>
      </c>
      <c r="H47" s="51">
        <f t="shared" si="15"/>
        <v>0</v>
      </c>
      <c r="I47" s="35">
        <f t="shared" si="15"/>
        <v>0</v>
      </c>
      <c r="J47" s="51">
        <f>SUM(E47:I47)</f>
        <v>10575.14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10575.14</v>
      </c>
      <c r="H48" s="64">
        <f t="shared" si="16"/>
        <v>0</v>
      </c>
      <c r="I48" s="64">
        <f t="shared" si="16"/>
        <v>0</v>
      </c>
      <c r="J48" s="64">
        <f t="shared" si="16"/>
        <v>10575.14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10575.14</v>
      </c>
      <c r="H51" s="36">
        <f t="shared" si="20"/>
        <v>0</v>
      </c>
      <c r="I51" s="36">
        <f t="shared" si="20"/>
        <v>0</v>
      </c>
      <c r="J51" s="51">
        <f t="shared" si="18"/>
        <v>10575.14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10575.14</v>
      </c>
      <c r="H52" s="38">
        <v>0</v>
      </c>
      <c r="I52" s="38">
        <v>0</v>
      </c>
      <c r="J52" s="51">
        <f t="shared" si="18"/>
        <v>10575.14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7" zoomScale="85" zoomScaleNormal="85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59251</v>
      </c>
      <c r="D19" s="25">
        <f t="shared" si="0"/>
        <v>35342</v>
      </c>
      <c r="E19" s="25">
        <f t="shared" si="0"/>
        <v>644090.05399999977</v>
      </c>
      <c r="F19" s="25">
        <f t="shared" si="0"/>
        <v>128.33500000000001</v>
      </c>
      <c r="G19" s="25">
        <f t="shared" si="0"/>
        <v>0</v>
      </c>
      <c r="H19" s="25">
        <f t="shared" si="0"/>
        <v>0</v>
      </c>
      <c r="I19" s="25">
        <f t="shared" si="0"/>
        <v>2521.4899999999998</v>
      </c>
      <c r="J19" s="25">
        <f>SUM(E19:I19)</f>
        <v>646739.87899999972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59251</v>
      </c>
      <c r="D22" s="34">
        <f t="shared" si="1"/>
        <v>35342</v>
      </c>
      <c r="E22" s="34">
        <f t="shared" si="1"/>
        <v>644090.05399999977</v>
      </c>
      <c r="F22" s="34">
        <f t="shared" si="1"/>
        <v>128.33500000000001</v>
      </c>
      <c r="G22" s="34">
        <f t="shared" si="1"/>
        <v>0</v>
      </c>
      <c r="H22" s="34">
        <f t="shared" si="1"/>
        <v>0</v>
      </c>
      <c r="I22" s="34">
        <f t="shared" si="1"/>
        <v>2521.4899999999998</v>
      </c>
      <c r="J22" s="35">
        <f t="shared" si="1"/>
        <v>646739.87899999972</v>
      </c>
      <c r="M22" s="19"/>
    </row>
    <row r="23" spans="2:16" ht="12.75" x14ac:dyDescent="0.2">
      <c r="B23" s="66" t="s">
        <v>9</v>
      </c>
      <c r="C23" s="67">
        <f>C24+C28+C34+C36+C32+C26</f>
        <v>59251</v>
      </c>
      <c r="D23" s="67">
        <f t="shared" ref="D23:F23" si="2">D24+D28+D34+D36+D32+D26</f>
        <v>35342</v>
      </c>
      <c r="E23" s="67">
        <f t="shared" si="2"/>
        <v>644090.05399999977</v>
      </c>
      <c r="F23" s="67">
        <f t="shared" si="2"/>
        <v>128.33500000000001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2521.4899999999998</v>
      </c>
      <c r="J23" s="68">
        <f t="shared" ref="J23:J43" si="4">SUM(E23:I23)</f>
        <v>646739.87899999972</v>
      </c>
      <c r="M23" s="19"/>
    </row>
    <row r="24" spans="2:16" ht="12.75" x14ac:dyDescent="0.2">
      <c r="B24" s="10" t="s">
        <v>10</v>
      </c>
      <c r="C24" s="36">
        <f t="shared" ref="C24:I24" si="5">C25</f>
        <v>51</v>
      </c>
      <c r="D24" s="36">
        <f t="shared" si="5"/>
        <v>26</v>
      </c>
      <c r="E24" s="36">
        <f t="shared" si="5"/>
        <v>42.844999999999999</v>
      </c>
      <c r="F24" s="36">
        <f t="shared" si="5"/>
        <v>126.215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169.06</v>
      </c>
      <c r="M24" s="19"/>
    </row>
    <row r="25" spans="2:16" s="11" customFormat="1" x14ac:dyDescent="0.2">
      <c r="B25" s="37" t="s">
        <v>11</v>
      </c>
      <c r="C25" s="12">
        <v>51</v>
      </c>
      <c r="D25" s="12">
        <v>26</v>
      </c>
      <c r="E25" s="12">
        <v>42.844999999999999</v>
      </c>
      <c r="F25" s="38">
        <v>126.215</v>
      </c>
      <c r="G25" s="39">
        <v>0</v>
      </c>
      <c r="H25" s="38">
        <v>0</v>
      </c>
      <c r="I25" s="38">
        <v>0</v>
      </c>
      <c r="J25" s="36">
        <f t="shared" si="4"/>
        <v>169.06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59200</v>
      </c>
      <c r="D28" s="42">
        <f t="shared" si="7"/>
        <v>35316</v>
      </c>
      <c r="E28" s="42">
        <f t="shared" si="7"/>
        <v>644047.2089999998</v>
      </c>
      <c r="F28" s="42">
        <f t="shared" si="7"/>
        <v>2.12</v>
      </c>
      <c r="G28" s="42">
        <f t="shared" si="7"/>
        <v>0</v>
      </c>
      <c r="H28" s="42">
        <f t="shared" si="7"/>
        <v>0</v>
      </c>
      <c r="I28" s="42">
        <f t="shared" si="7"/>
        <v>2521.4899999999998</v>
      </c>
      <c r="J28" s="36">
        <f t="shared" si="4"/>
        <v>646570.81899999978</v>
      </c>
    </row>
    <row r="29" spans="2:16" s="11" customFormat="1" x14ac:dyDescent="0.2">
      <c r="B29" s="43" t="s">
        <v>15</v>
      </c>
      <c r="C29" s="12">
        <v>24923</v>
      </c>
      <c r="D29" s="12">
        <v>14487</v>
      </c>
      <c r="E29" s="12">
        <v>215011.18199999991</v>
      </c>
      <c r="F29" s="38">
        <v>2.12</v>
      </c>
      <c r="G29" s="39">
        <v>0</v>
      </c>
      <c r="H29" s="38">
        <v>0</v>
      </c>
      <c r="I29" s="38">
        <v>2521.4899999999998</v>
      </c>
      <c r="J29" s="36">
        <f t="shared" si="4"/>
        <v>217534.7919999999</v>
      </c>
      <c r="P29" s="40"/>
    </row>
    <row r="30" spans="2:16" s="11" customFormat="1" x14ac:dyDescent="0.2">
      <c r="B30" s="43" t="s">
        <v>16</v>
      </c>
      <c r="C30" s="12">
        <v>34277</v>
      </c>
      <c r="D30" s="12">
        <v>20829</v>
      </c>
      <c r="E30" s="12">
        <v>429036.02699999994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429036.02699999994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9" zoomScale="85" zoomScaleNormal="85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7344</v>
      </c>
      <c r="D19" s="25">
        <f t="shared" si="0"/>
        <v>3856</v>
      </c>
      <c r="E19" s="25">
        <f t="shared" si="0"/>
        <v>34152.894999999997</v>
      </c>
      <c r="F19" s="25">
        <f t="shared" si="0"/>
        <v>62.92</v>
      </c>
      <c r="G19" s="25">
        <f t="shared" si="0"/>
        <v>0</v>
      </c>
      <c r="H19" s="25">
        <f t="shared" si="0"/>
        <v>0</v>
      </c>
      <c r="I19" s="25">
        <f t="shared" si="0"/>
        <v>144.63900000000001</v>
      </c>
      <c r="J19" s="25">
        <f>SUM(E19:I19)</f>
        <v>34360.453999999998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7344</v>
      </c>
      <c r="D22" s="34">
        <f t="shared" si="1"/>
        <v>3856</v>
      </c>
      <c r="E22" s="34">
        <f t="shared" si="1"/>
        <v>34152.894999999997</v>
      </c>
      <c r="F22" s="34">
        <f t="shared" si="1"/>
        <v>62.92</v>
      </c>
      <c r="G22" s="34">
        <f t="shared" si="1"/>
        <v>0</v>
      </c>
      <c r="H22" s="34">
        <f t="shared" si="1"/>
        <v>0</v>
      </c>
      <c r="I22" s="34">
        <f t="shared" si="1"/>
        <v>144.63900000000001</v>
      </c>
      <c r="J22" s="35">
        <f t="shared" si="1"/>
        <v>34360.453999999998</v>
      </c>
      <c r="M22" s="19"/>
    </row>
    <row r="23" spans="2:16" ht="12.75" x14ac:dyDescent="0.2">
      <c r="B23" s="66" t="s">
        <v>9</v>
      </c>
      <c r="C23" s="67">
        <f>C24+C28+C34+C36+C32+C26</f>
        <v>7344</v>
      </c>
      <c r="D23" s="67">
        <f t="shared" ref="D23:F23" si="2">D24+D28+D34+D36+D32+D26</f>
        <v>3856</v>
      </c>
      <c r="E23" s="67">
        <f t="shared" si="2"/>
        <v>34152.894999999997</v>
      </c>
      <c r="F23" s="67">
        <f t="shared" si="2"/>
        <v>62.92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144.63900000000001</v>
      </c>
      <c r="J23" s="68">
        <f t="shared" ref="J23:J43" si="4">SUM(E23:I23)</f>
        <v>34360.453999999998</v>
      </c>
      <c r="M23" s="19"/>
    </row>
    <row r="24" spans="2:16" ht="12.75" x14ac:dyDescent="0.2">
      <c r="B24" s="10" t="s">
        <v>10</v>
      </c>
      <c r="C24" s="36">
        <f t="shared" ref="C24:I24" si="5">C25</f>
        <v>358</v>
      </c>
      <c r="D24" s="36">
        <f t="shared" si="5"/>
        <v>208</v>
      </c>
      <c r="E24" s="36">
        <f t="shared" si="5"/>
        <v>977.99500000000012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977.99500000000012</v>
      </c>
      <c r="M24" s="19"/>
    </row>
    <row r="25" spans="2:16" s="11" customFormat="1" x14ac:dyDescent="0.2">
      <c r="B25" s="37" t="s">
        <v>11</v>
      </c>
      <c r="C25" s="12">
        <v>358</v>
      </c>
      <c r="D25" s="12">
        <v>208</v>
      </c>
      <c r="E25" s="12">
        <v>977.99500000000012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977.99500000000012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6920</v>
      </c>
      <c r="D28" s="42">
        <f t="shared" si="7"/>
        <v>3612</v>
      </c>
      <c r="E28" s="42">
        <f t="shared" si="7"/>
        <v>32874.811999999991</v>
      </c>
      <c r="F28" s="42">
        <f t="shared" si="7"/>
        <v>62.92</v>
      </c>
      <c r="G28" s="42">
        <f t="shared" si="7"/>
        <v>0</v>
      </c>
      <c r="H28" s="42">
        <f t="shared" si="7"/>
        <v>0</v>
      </c>
      <c r="I28" s="42">
        <f t="shared" si="7"/>
        <v>144.63900000000001</v>
      </c>
      <c r="J28" s="36">
        <f t="shared" si="4"/>
        <v>33082.370999999992</v>
      </c>
    </row>
    <row r="29" spans="2:16" s="11" customFormat="1" x14ac:dyDescent="0.2">
      <c r="B29" s="43" t="s">
        <v>15</v>
      </c>
      <c r="C29" s="12">
        <v>3182</v>
      </c>
      <c r="D29" s="12">
        <v>1638</v>
      </c>
      <c r="E29" s="12">
        <v>21545.30999999999</v>
      </c>
      <c r="F29" s="38">
        <v>62.92</v>
      </c>
      <c r="G29" s="39">
        <v>0</v>
      </c>
      <c r="H29" s="38">
        <v>0</v>
      </c>
      <c r="I29" s="38">
        <v>144.63900000000001</v>
      </c>
      <c r="J29" s="36">
        <f t="shared" si="4"/>
        <v>21752.868999999988</v>
      </c>
      <c r="P29" s="40"/>
    </row>
    <row r="30" spans="2:16" s="11" customFormat="1" x14ac:dyDescent="0.2">
      <c r="B30" s="43" t="s">
        <v>16</v>
      </c>
      <c r="C30" s="12">
        <v>3738</v>
      </c>
      <c r="D30" s="12">
        <v>1974</v>
      </c>
      <c r="E30" s="12">
        <v>11329.502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11329.502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66</v>
      </c>
      <c r="D32" s="36">
        <f t="shared" si="8"/>
        <v>36</v>
      </c>
      <c r="E32" s="36">
        <f>E33</f>
        <v>300.08799999999997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300.08799999999997</v>
      </c>
      <c r="P32" s="40"/>
    </row>
    <row r="33" spans="1:18" s="11" customFormat="1" x14ac:dyDescent="0.2">
      <c r="A33" s="40"/>
      <c r="B33" s="43" t="s">
        <v>19</v>
      </c>
      <c r="C33" s="12">
        <v>66</v>
      </c>
      <c r="D33" s="12">
        <v>36</v>
      </c>
      <c r="E33" s="12">
        <v>300.08799999999997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300.08799999999997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2024-01-31T20:36:24Z</dcterms:modified>
</cp:coreProperties>
</file>