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1 ENERO 2024\"/>
    </mc:Choice>
  </mc:AlternateContent>
  <xr:revisionPtr revIDLastSave="0" documentId="13_ncr:1_{ABD9EF54-EC75-4591-A7FF-CBCA35AA9F49}" xr6:coauthVersionLast="47" xr6:coauthVersionMax="47" xr10:uidLastSave="{00000000-0000-0000-0000-000000000000}"/>
  <bookViews>
    <workbookView xWindow="-120" yWindow="-120" windowWidth="24240" windowHeight="13140" tabRatio="73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9" l="1"/>
  <c r="N52" i="9"/>
  <c r="N36" i="9"/>
  <c r="N37" i="9"/>
  <c r="N38" i="9"/>
  <c r="N39" i="9"/>
  <c r="N40" i="9"/>
  <c r="N41" i="9"/>
  <c r="N42" i="9"/>
  <c r="N43" i="9"/>
  <c r="N44" i="9"/>
  <c r="N45" i="9"/>
  <c r="M34" i="9"/>
  <c r="M35" i="9"/>
  <c r="M38" i="9"/>
  <c r="M41" i="9"/>
  <c r="M43" i="9"/>
  <c r="M44" i="9"/>
  <c r="M45" i="9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5" i="6"/>
  <c r="F48" i="6"/>
  <c r="J51" i="6"/>
  <c r="I48" i="6"/>
  <c r="I47" i="6" s="1"/>
  <c r="E48" i="6"/>
  <c r="E47" i="6" s="1"/>
  <c r="H48" i="6"/>
  <c r="H47" i="6" s="1"/>
  <c r="G48" i="6"/>
  <c r="G47" i="6" s="1"/>
  <c r="C48" i="6"/>
  <c r="C47" i="6" s="1"/>
  <c r="D47" i="6"/>
  <c r="J57" i="6"/>
  <c r="F4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D48" i="8" s="1"/>
  <c r="C49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H48" i="7" s="1"/>
  <c r="H47" i="7" s="1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N56" i="9" s="1"/>
  <c r="L55" i="9"/>
  <c r="K55" i="9"/>
  <c r="I55" i="9"/>
  <c r="H55" i="9"/>
  <c r="G55" i="9"/>
  <c r="F55" i="9"/>
  <c r="E55" i="9"/>
  <c r="D55" i="9"/>
  <c r="C55" i="9"/>
  <c r="J54" i="9"/>
  <c r="N54" i="9" s="1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N24" i="9" s="1"/>
  <c r="L38" i="9"/>
  <c r="L23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N53" i="9" s="1"/>
  <c r="K48" i="9"/>
  <c r="K47" i="9" s="1"/>
  <c r="D48" i="9"/>
  <c r="D47" i="9" s="1"/>
  <c r="H48" i="9"/>
  <c r="H47" i="9" s="1"/>
  <c r="J55" i="9"/>
  <c r="N55" i="9" s="1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N48" i="9" s="1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<sst xmlns="http://schemas.openxmlformats.org/spreadsheetml/2006/main" count="303" uniqueCount="59">
  <si>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</si>
  <si>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</si>
  <si>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</si>
  <si>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</si>
  <si>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</si>
  <si>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</si>
  <si>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</si>
  <si>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</si>
  <si>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</si>
  <si>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</si>
  <si>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</si>
  <si>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</si>
  <si>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</si>
  <si>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</si>
  <si>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</si>
  <si>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</si>
  <si>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</si>
  <si>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</si>
  <si>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</si>
  <si>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</si>
  <si>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</si>
  <si>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</si>
  <si>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</si>
  <si>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</si>
  <si>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</si>
  <si>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</si>
  <si>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</si>
  <si>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</si>
  <si>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</si>
  <si>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</si>
  <si>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</si>
  <si>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</si>
  <si>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</si>
  <si>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</si>
  <si>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</si>
  <si>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</si>
  <si>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</si>
  <si>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</si>
  <si>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</si>
  <si>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</si>
  <si>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</si>
  <si>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</si>
  <si>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</si>
  <si>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</si>
  <si>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</si>
  <si>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</si>
  <si>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</si>
  <si>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</si>
  <si>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</si>
  <si>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(Ene-24)</t>
  </si>
  <si>
    <t>Unidades
(Ene-24)</t>
  </si>
  <si>
    <t>TM
(Ene-24)</t>
  </si>
  <si>
    <t>Total
TM
(Ene-24)</t>
  </si>
  <si>
    <t>TOTAL
TEUS
(Ene-23)</t>
  </si>
  <si>
    <t>TOTAL
TM
(Ene-23)</t>
  </si>
  <si>
    <t>%
VARIACIÓN TEUS
(Dic -2024/2023)</t>
  </si>
  <si>
    <t>%
VARIACIÓN TM 
(Dic - 2024/2023)</t>
  </si>
  <si>
    <t>Elaborado por el Área de Estadísticas - DOMA, febrero 2024.</t>
  </si>
  <si>
    <t>Elaborado por el Área de Estadísticas - DOMA,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</si>
</sst>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108856</xdr:rowOff>
    </xdr:from>
    <xdr:to>
      <xdr:col>14</xdr:col>
      <xdr:colOff>40821</xdr:colOff>
      <xdr:row>65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ENERO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90" zoomScaleNormal="90" zoomScaleSheetLayoutView="100" workbookViewId="0">
      <selection activeCell="B72" sqref="B72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14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2:14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  <c r="K15" s="83" t="s">
        <v>53</v>
      </c>
      <c r="L15" s="83" t="s">
        <v>54</v>
      </c>
      <c r="M15" s="70" t="s">
        <v>55</v>
      </c>
      <c r="N15" s="70" t="s">
        <v>56</v>
      </c>
    </row>
    <row r="16" spans="2:14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  <c r="K16" s="84"/>
      <c r="L16" s="84"/>
      <c r="M16" s="71"/>
      <c r="N16" s="71"/>
    </row>
    <row r="17" spans="2:20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  <c r="K17" s="85"/>
      <c r="L17" s="85"/>
      <c r="M17" s="72"/>
      <c r="N17" s="72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287330</v>
      </c>
      <c r="D19" s="25">
        <f t="shared" si="0"/>
        <v>168829</v>
      </c>
      <c r="E19" s="25">
        <f t="shared" si="0"/>
        <v>2672714.90643</v>
      </c>
      <c r="F19" s="25">
        <f t="shared" si="0"/>
        <v>220962.45900000003</v>
      </c>
      <c r="G19" s="25">
        <f t="shared" si="0"/>
        <v>1976016.6570000001</v>
      </c>
      <c r="H19" s="25">
        <f t="shared" si="0"/>
        <v>241971.16800000006</v>
      </c>
      <c r="I19" s="25">
        <f t="shared" si="0"/>
        <v>23152.271000000001</v>
      </c>
      <c r="J19" s="25">
        <f>SUM(E19:I19)</f>
        <v>5134817.4614300001</v>
      </c>
      <c r="K19" s="55">
        <f>+K22+K47</f>
        <v>233737</v>
      </c>
      <c r="L19" s="55">
        <f>+L22+L47</f>
        <v>3913384.9826999996</v>
      </c>
      <c r="M19" s="66">
        <f>(C19/K19)-1</f>
        <v>0.22928761813491239</v>
      </c>
      <c r="N19" s="67">
        <f>(J19/L19)-1</f>
        <v>0.31211661621067655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287330</v>
      </c>
      <c r="D22" s="34">
        <f t="shared" si="1"/>
        <v>168829</v>
      </c>
      <c r="E22" s="34">
        <f t="shared" si="1"/>
        <v>2672714.90643</v>
      </c>
      <c r="F22" s="34">
        <f t="shared" si="1"/>
        <v>220077.45900000003</v>
      </c>
      <c r="G22" s="34">
        <f t="shared" si="1"/>
        <v>1974957.2670000002</v>
      </c>
      <c r="H22" s="34">
        <f t="shared" si="1"/>
        <v>241760.16800000006</v>
      </c>
      <c r="I22" s="34">
        <f t="shared" si="1"/>
        <v>23152.271000000001</v>
      </c>
      <c r="J22" s="35">
        <f t="shared" si="1"/>
        <v>5132662.0714300005</v>
      </c>
      <c r="K22" s="56">
        <f t="shared" si="1"/>
        <v>233737</v>
      </c>
      <c r="L22" s="56">
        <f t="shared" si="1"/>
        <v>3911325.8026999994</v>
      </c>
      <c r="M22" s="68">
        <f>(C22/K22)-1</f>
        <v>0.22928761813491239</v>
      </c>
      <c r="N22" s="68">
        <f>(J22/L22)-1</f>
        <v>0.31225633719566637</v>
      </c>
      <c r="Q22" s="19"/>
    </row>
    <row r="23" spans="2:20" ht="13.5" thickBot="1" x14ac:dyDescent="0.25">
      <c r="B23" s="62" t="s">
        <v>9</v>
      </c>
      <c r="C23" s="63">
        <f>C24+C28+C34+C36+C32+C26</f>
        <v>286664</v>
      </c>
      <c r="D23" s="63">
        <f t="shared" ref="D23:F23" si="2">D24+D28+D34+D36+D32+D26</f>
        <v>168496</v>
      </c>
      <c r="E23" s="63">
        <f t="shared" si="2"/>
        <v>2666406.8264299999</v>
      </c>
      <c r="F23" s="63">
        <f t="shared" si="2"/>
        <v>197250.23900000003</v>
      </c>
      <c r="G23" s="63">
        <f>G24+G28+G34+G36+G32+G26</f>
        <v>1974957.2670000002</v>
      </c>
      <c r="H23" s="63">
        <f t="shared" ref="H23:I23" si="3">H24+H28+H34+H36+H32+H26</f>
        <v>229577.83800000005</v>
      </c>
      <c r="I23" s="63">
        <f t="shared" si="3"/>
        <v>23007.271000000001</v>
      </c>
      <c r="J23" s="64">
        <f t="shared" ref="J23:J43" si="4">SUM(E23:I23)</f>
        <v>5091199.4414300006</v>
      </c>
      <c r="K23" s="57">
        <f>K24+K28+K32+K34+K36+K26</f>
        <v>233127</v>
      </c>
      <c r="L23" s="57">
        <f>L24+L28+L32+L34+L36+L26</f>
        <v>3873845.6026999992</v>
      </c>
      <c r="M23" s="68">
        <f t="shared" ref="M23:M59" si="5">(C23/K23)-1</f>
        <v>0.22964735959369786</v>
      </c>
      <c r="N23" s="68">
        <f t="shared" ref="N23:N59" si="6">(J23/L23)-1</f>
        <v>0.31424944708212643</v>
      </c>
      <c r="Q23" s="19"/>
    </row>
    <row r="24" spans="2:20" ht="13.5" thickBot="1" x14ac:dyDescent="0.25">
      <c r="B24" s="10" t="s">
        <v>10</v>
      </c>
      <c r="C24" s="36">
        <f t="shared" ref="C24:I24" si="7">C25</f>
        <v>19430</v>
      </c>
      <c r="D24" s="36">
        <f t="shared" si="7"/>
        <v>10773</v>
      </c>
      <c r="E24" s="36">
        <f t="shared" si="7"/>
        <v>126930.93199999999</v>
      </c>
      <c r="F24" s="36">
        <f t="shared" si="7"/>
        <v>227.53</v>
      </c>
      <c r="G24" s="36">
        <f t="shared" si="7"/>
        <v>108169.43000000001</v>
      </c>
      <c r="H24" s="36">
        <f t="shared" si="7"/>
        <v>5284.1130000000003</v>
      </c>
      <c r="I24" s="36">
        <f t="shared" si="7"/>
        <v>0</v>
      </c>
      <c r="J24" s="36">
        <f t="shared" si="4"/>
        <v>240612.005</v>
      </c>
      <c r="K24" s="57">
        <f>K25</f>
        <v>36553</v>
      </c>
      <c r="L24" s="57">
        <f>L25</f>
        <v>287943.30100000009</v>
      </c>
      <c r="M24" s="68">
        <f t="shared" si="5"/>
        <v>-0.46844308264711509</v>
      </c>
      <c r="N24" s="68">
        <f t="shared" si="6"/>
        <v>-0.16437713895625605</v>
      </c>
      <c r="Q24" s="19"/>
    </row>
    <row r="25" spans="2:20" s="11" customFormat="1" ht="12.75" thickBot="1" x14ac:dyDescent="0.25">
      <c r="B25" s="37" t="s">
        <v>11</v>
      </c>
      <c r="C25" s="12">
        <v>19430</v>
      </c>
      <c r="D25" s="12">
        <v>10773</v>
      </c>
      <c r="E25" s="12">
        <v>126930.93199999999</v>
      </c>
      <c r="F25" s="38">
        <v>227.53</v>
      </c>
      <c r="G25" s="39">
        <v>108169.43000000001</v>
      </c>
      <c r="H25" s="38">
        <v>5284.1130000000003</v>
      </c>
      <c r="I25" s="38">
        <v>0</v>
      </c>
      <c r="J25" s="36">
        <f t="shared" si="4"/>
        <v>240612.005</v>
      </c>
      <c r="K25" s="58">
        <v>36553</v>
      </c>
      <c r="L25" s="58">
        <v>287943.30100000009</v>
      </c>
      <c r="M25" s="68">
        <f t="shared" si="5"/>
        <v>-0.46844308264711509</v>
      </c>
      <c r="N25" s="68">
        <f t="shared" si="6"/>
        <v>-0.16437713895625605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0</v>
      </c>
      <c r="D26" s="36">
        <f t="shared" si="8"/>
        <v>0</v>
      </c>
      <c r="E26" s="36">
        <f>E27</f>
        <v>0</v>
      </c>
      <c r="F26" s="36">
        <f>F27</f>
        <v>1707.01</v>
      </c>
      <c r="G26" s="36">
        <f>G27</f>
        <v>275872.57</v>
      </c>
      <c r="H26" s="36">
        <f>H27</f>
        <v>0</v>
      </c>
      <c r="I26" s="36">
        <f>I27</f>
        <v>0</v>
      </c>
      <c r="J26" s="36">
        <f t="shared" si="4"/>
        <v>277579.58</v>
      </c>
      <c r="K26" s="57">
        <f>K27</f>
        <v>0</v>
      </c>
      <c r="L26" s="57">
        <f>L27</f>
        <v>235216.56999999998</v>
      </c>
      <c r="M26" s="68" t="s">
        <v>13</v>
      </c>
      <c r="N26" s="68">
        <f t="shared" si="6"/>
        <v>0.1801021501163802</v>
      </c>
      <c r="T26" s="40"/>
    </row>
    <row r="27" spans="2:20" s="40" customFormat="1" ht="12.75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1707.01</v>
      </c>
      <c r="G27" s="39">
        <v>275872.57</v>
      </c>
      <c r="H27" s="38"/>
      <c r="I27" s="38">
        <v>0</v>
      </c>
      <c r="J27" s="36">
        <f t="shared" si="4"/>
        <v>277579.58</v>
      </c>
      <c r="K27" s="58">
        <v>0</v>
      </c>
      <c r="L27" s="58">
        <v>235216.56999999998</v>
      </c>
      <c r="M27" s="68" t="s">
        <v>13</v>
      </c>
      <c r="N27" s="68">
        <f t="shared" si="6"/>
        <v>0.1801021501163802</v>
      </c>
    </row>
    <row r="28" spans="2:20" ht="13.5" thickBot="1" x14ac:dyDescent="0.25">
      <c r="B28" s="10" t="s">
        <v>14</v>
      </c>
      <c r="C28" s="42">
        <f t="shared" ref="C28:D28" si="9">SUM(C29:C31)</f>
        <v>258293</v>
      </c>
      <c r="D28" s="42">
        <f t="shared" si="9"/>
        <v>153162</v>
      </c>
      <c r="E28" s="42">
        <f t="shared" ref="E28:I28" si="10">SUM(E29:E31)</f>
        <v>2472622.9964299998</v>
      </c>
      <c r="F28" s="42">
        <f t="shared" si="10"/>
        <v>100596.24400000002</v>
      </c>
      <c r="G28" s="42">
        <f t="shared" si="10"/>
        <v>743055.92</v>
      </c>
      <c r="H28" s="42">
        <f t="shared" si="10"/>
        <v>195299.92700000003</v>
      </c>
      <c r="I28" s="42">
        <f t="shared" si="10"/>
        <v>20561.853999999999</v>
      </c>
      <c r="J28" s="36">
        <f t="shared" si="4"/>
        <v>3532136.9414299997</v>
      </c>
      <c r="K28" s="57">
        <f>SUM(K29:K31)</f>
        <v>194851</v>
      </c>
      <c r="L28" s="57">
        <f>SUM(L29:L31)</f>
        <v>2716478.6867</v>
      </c>
      <c r="M28" s="68">
        <f t="shared" si="5"/>
        <v>0.32559237571272415</v>
      </c>
      <c r="N28" s="68">
        <f t="shared" si="6"/>
        <v>0.30026307908230554</v>
      </c>
    </row>
    <row r="29" spans="2:20" s="11" customFormat="1" ht="12.75" thickBot="1" x14ac:dyDescent="0.25">
      <c r="B29" s="43" t="s">
        <v>15</v>
      </c>
      <c r="C29" s="12">
        <v>108375</v>
      </c>
      <c r="D29" s="12">
        <v>62343</v>
      </c>
      <c r="E29" s="12">
        <v>836916.5469999999</v>
      </c>
      <c r="F29" s="38">
        <v>100596.24400000002</v>
      </c>
      <c r="G29" s="39">
        <v>492172.45</v>
      </c>
      <c r="H29" s="38">
        <v>195299.92700000003</v>
      </c>
      <c r="I29" s="38">
        <v>20561.853999999999</v>
      </c>
      <c r="J29" s="36">
        <f t="shared" si="4"/>
        <v>1645547.0220000001</v>
      </c>
      <c r="K29" s="58">
        <v>85031</v>
      </c>
      <c r="L29" s="58">
        <v>1370299.7547000002</v>
      </c>
      <c r="M29" s="68">
        <f t="shared" si="5"/>
        <v>0.274535169526408</v>
      </c>
      <c r="N29" s="68">
        <f t="shared" si="6"/>
        <v>0.200866464695719</v>
      </c>
      <c r="T29" s="40"/>
    </row>
    <row r="30" spans="2:20" s="11" customFormat="1" ht="12.75" thickBot="1" x14ac:dyDescent="0.25">
      <c r="B30" s="43" t="s">
        <v>16</v>
      </c>
      <c r="C30" s="12">
        <v>149918</v>
      </c>
      <c r="D30" s="12">
        <v>90819</v>
      </c>
      <c r="E30" s="12">
        <v>1635706.4494299998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1635706.4494299998</v>
      </c>
      <c r="K30" s="58">
        <v>109820</v>
      </c>
      <c r="L30" s="58">
        <v>1138511.1819999998</v>
      </c>
      <c r="M30" s="68">
        <f t="shared" si="5"/>
        <v>0.36512474959023855</v>
      </c>
      <c r="N30" s="68">
        <f t="shared" si="6"/>
        <v>0.43670652980024927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250883.47</v>
      </c>
      <c r="H31" s="38">
        <v>0</v>
      </c>
      <c r="I31" s="38">
        <v>0</v>
      </c>
      <c r="J31" s="36">
        <f t="shared" si="4"/>
        <v>250883.47</v>
      </c>
      <c r="K31" s="58">
        <v>0</v>
      </c>
      <c r="L31" s="58">
        <v>207667.75</v>
      </c>
      <c r="M31" s="68" t="s">
        <v>13</v>
      </c>
      <c r="N31" s="68">
        <f t="shared" si="6"/>
        <v>0.20810029482189707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8701</v>
      </c>
      <c r="D32" s="36">
        <f t="shared" si="11"/>
        <v>4366</v>
      </c>
      <c r="E32" s="36">
        <f>E33</f>
        <v>62661.567999999999</v>
      </c>
      <c r="F32" s="36">
        <f>F33</f>
        <v>56455.090000000004</v>
      </c>
      <c r="G32" s="36">
        <f>G33</f>
        <v>251703.12</v>
      </c>
      <c r="H32" s="36">
        <f>H33</f>
        <v>0</v>
      </c>
      <c r="I32" s="36">
        <f>I33</f>
        <v>2445.4170000000004</v>
      </c>
      <c r="J32" s="36">
        <f t="shared" si="4"/>
        <v>373265.19500000001</v>
      </c>
      <c r="K32" s="57">
        <f>K33</f>
        <v>1382</v>
      </c>
      <c r="L32" s="57">
        <f>L33</f>
        <v>212097.55</v>
      </c>
      <c r="M32" s="68" t="s">
        <v>39</v>
      </c>
      <c r="N32" s="68">
        <f t="shared" si="6"/>
        <v>0.75987509049491631</v>
      </c>
      <c r="T32" s="40"/>
    </row>
    <row r="33" spans="1:22" s="11" customFormat="1" ht="12.75" thickBot="1" x14ac:dyDescent="0.25">
      <c r="A33" s="40"/>
      <c r="B33" s="43" t="s">
        <v>19</v>
      </c>
      <c r="C33" s="12">
        <v>8701</v>
      </c>
      <c r="D33" s="12">
        <v>4366</v>
      </c>
      <c r="E33" s="12">
        <v>62661.567999999999</v>
      </c>
      <c r="F33" s="38">
        <v>56455.090000000004</v>
      </c>
      <c r="G33" s="39">
        <v>251703.12</v>
      </c>
      <c r="H33" s="38">
        <v>0</v>
      </c>
      <c r="I33" s="38">
        <v>2445.4170000000004</v>
      </c>
      <c r="J33" s="36">
        <f t="shared" si="4"/>
        <v>373265.19500000001</v>
      </c>
      <c r="K33" s="58">
        <v>1382</v>
      </c>
      <c r="L33" s="58">
        <v>212097.55</v>
      </c>
      <c r="M33" s="68" t="s">
        <v>39</v>
      </c>
      <c r="N33" s="68">
        <f t="shared" si="6"/>
        <v>0.75987509049491631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240</v>
      </c>
      <c r="D34" s="36">
        <f t="shared" si="12"/>
        <v>195</v>
      </c>
      <c r="E34" s="36">
        <f t="shared" si="12"/>
        <v>4191.33</v>
      </c>
      <c r="F34" s="36">
        <f t="shared" si="12"/>
        <v>38249.365000000005</v>
      </c>
      <c r="G34" s="36">
        <f t="shared" si="12"/>
        <v>524302.22699999996</v>
      </c>
      <c r="H34" s="36">
        <f t="shared" si="12"/>
        <v>28876.798000000003</v>
      </c>
      <c r="I34" s="36">
        <f t="shared" si="12"/>
        <v>0</v>
      </c>
      <c r="J34" s="36">
        <f t="shared" si="4"/>
        <v>595619.72</v>
      </c>
      <c r="K34" s="57">
        <f>K35</f>
        <v>341</v>
      </c>
      <c r="L34" s="57">
        <f>L35</f>
        <v>368110.49499999976</v>
      </c>
      <c r="M34" s="68">
        <f t="shared" si="5"/>
        <v>-0.29618768328445744</v>
      </c>
      <c r="N34" s="68">
        <f t="shared" si="6"/>
        <v>0.6180460163190955</v>
      </c>
      <c r="T34" s="40"/>
    </row>
    <row r="35" spans="1:22" s="11" customFormat="1" ht="12.75" thickBot="1" x14ac:dyDescent="0.25">
      <c r="B35" s="41" t="s">
        <v>21</v>
      </c>
      <c r="C35" s="12">
        <v>240</v>
      </c>
      <c r="D35" s="12">
        <v>195</v>
      </c>
      <c r="E35" s="12">
        <v>4191.33</v>
      </c>
      <c r="F35" s="38">
        <v>38249.365000000005</v>
      </c>
      <c r="G35" s="39">
        <v>524302.22699999996</v>
      </c>
      <c r="H35" s="38">
        <v>28876.798000000003</v>
      </c>
      <c r="I35" s="38">
        <v>0</v>
      </c>
      <c r="J35" s="36">
        <f t="shared" si="4"/>
        <v>595619.72</v>
      </c>
      <c r="K35" s="58">
        <v>341</v>
      </c>
      <c r="L35" s="58">
        <v>368110.49499999976</v>
      </c>
      <c r="M35" s="68">
        <f t="shared" si="5"/>
        <v>-0.29618768328445744</v>
      </c>
      <c r="N35" s="68">
        <f t="shared" si="6"/>
        <v>0.6180460163190955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0</v>
      </c>
      <c r="D36" s="36">
        <f t="shared" si="13"/>
        <v>0</v>
      </c>
      <c r="E36" s="36">
        <f>E37</f>
        <v>0</v>
      </c>
      <c r="F36" s="36">
        <f>F37</f>
        <v>15</v>
      </c>
      <c r="G36" s="36">
        <f>G37</f>
        <v>71854</v>
      </c>
      <c r="H36" s="36">
        <f>H37</f>
        <v>117</v>
      </c>
      <c r="I36" s="36">
        <f>I37</f>
        <v>0</v>
      </c>
      <c r="J36" s="36">
        <f t="shared" si="4"/>
        <v>71986</v>
      </c>
      <c r="K36" s="57">
        <f>K37</f>
        <v>0</v>
      </c>
      <c r="L36" s="57">
        <f>L37</f>
        <v>53999</v>
      </c>
      <c r="M36" s="68" t="s">
        <v>13</v>
      </c>
      <c r="N36" s="68">
        <f t="shared" si="6"/>
        <v>0.33309876108816838</v>
      </c>
      <c r="T36" s="40"/>
    </row>
    <row r="37" spans="1:22" s="11" customFormat="1" ht="12.75" thickBot="1" x14ac:dyDescent="0.25">
      <c r="B37" s="43" t="s">
        <v>23</v>
      </c>
      <c r="C37" s="12"/>
      <c r="D37" s="12"/>
      <c r="E37" s="12"/>
      <c r="F37" s="38">
        <v>15</v>
      </c>
      <c r="G37" s="39">
        <v>71854</v>
      </c>
      <c r="H37" s="38">
        <v>117</v>
      </c>
      <c r="I37" s="38">
        <v>0</v>
      </c>
      <c r="J37" s="36">
        <f t="shared" si="4"/>
        <v>71986</v>
      </c>
      <c r="K37" s="58"/>
      <c r="L37" s="58">
        <v>53999</v>
      </c>
      <c r="M37" s="68" t="s">
        <v>13</v>
      </c>
      <c r="N37" s="68">
        <f t="shared" si="6"/>
        <v>0.33309876108816838</v>
      </c>
      <c r="T37" s="40"/>
    </row>
    <row r="38" spans="1:22" ht="13.5" thickBot="1" x14ac:dyDescent="0.25">
      <c r="B38" s="62" t="s">
        <v>24</v>
      </c>
      <c r="C38" s="63">
        <f>C39+C41+C44</f>
        <v>666</v>
      </c>
      <c r="D38" s="63">
        <f>D39+D41+D44</f>
        <v>333</v>
      </c>
      <c r="E38" s="63">
        <f>E39+E41+E44</f>
        <v>6308.08</v>
      </c>
      <c r="F38" s="63">
        <f>F39+F41+F44</f>
        <v>22827.219999999998</v>
      </c>
      <c r="G38" s="63">
        <f t="shared" ref="G38:I38" si="14">G39+G41+G44</f>
        <v>0</v>
      </c>
      <c r="H38" s="63">
        <f t="shared" si="14"/>
        <v>12182.330000000002</v>
      </c>
      <c r="I38" s="63">
        <f t="shared" si="14"/>
        <v>145</v>
      </c>
      <c r="J38" s="63">
        <f>SUM(E38:I38)</f>
        <v>41462.629999999997</v>
      </c>
      <c r="K38" s="57">
        <f>K39+K41+K44</f>
        <v>610</v>
      </c>
      <c r="L38" s="57">
        <f>L39+L41+L44</f>
        <v>37480.199999999997</v>
      </c>
      <c r="M38" s="68">
        <f t="shared" si="5"/>
        <v>9.1803278688524559E-2</v>
      </c>
      <c r="N38" s="68">
        <f t="shared" si="6"/>
        <v>0.10625423556971425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4</v>
      </c>
      <c r="D39" s="36">
        <f t="shared" si="15"/>
        <v>2</v>
      </c>
      <c r="E39" s="36">
        <f>E40</f>
        <v>66</v>
      </c>
      <c r="F39" s="36">
        <f>F40</f>
        <v>12895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12961</v>
      </c>
      <c r="K39" s="57">
        <f>K40</f>
        <v>0</v>
      </c>
      <c r="L39" s="57">
        <f>L40</f>
        <v>13352</v>
      </c>
      <c r="M39" s="68" t="s">
        <v>13</v>
      </c>
      <c r="N39" s="68">
        <f t="shared" si="6"/>
        <v>-2.9284002396644748E-2</v>
      </c>
      <c r="U39" s="11"/>
      <c r="V39" s="11"/>
    </row>
    <row r="40" spans="1:22" s="11" customFormat="1" ht="12.75" thickBot="1" x14ac:dyDescent="0.25">
      <c r="B40" s="43" t="s">
        <v>26</v>
      </c>
      <c r="C40" s="12">
        <v>4</v>
      </c>
      <c r="D40" s="12">
        <v>2</v>
      </c>
      <c r="E40" s="12">
        <v>66</v>
      </c>
      <c r="F40" s="38">
        <v>12895</v>
      </c>
      <c r="G40" s="39">
        <v>0</v>
      </c>
      <c r="H40" s="38">
        <v>0</v>
      </c>
      <c r="I40" s="38">
        <v>0</v>
      </c>
      <c r="J40" s="36">
        <f t="shared" si="4"/>
        <v>12961</v>
      </c>
      <c r="K40" s="58">
        <v>0</v>
      </c>
      <c r="L40" s="58">
        <v>13352</v>
      </c>
      <c r="M40" s="68" t="s">
        <v>13</v>
      </c>
      <c r="N40" s="68">
        <f t="shared" si="6"/>
        <v>-2.9284002396644748E-2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30</v>
      </c>
      <c r="D41" s="42">
        <f t="shared" si="16"/>
        <v>15</v>
      </c>
      <c r="E41" s="42">
        <f t="shared" si="16"/>
        <v>205.08</v>
      </c>
      <c r="F41" s="42">
        <f t="shared" si="16"/>
        <v>7299.1</v>
      </c>
      <c r="G41" s="42">
        <f t="shared" si="16"/>
        <v>0</v>
      </c>
      <c r="H41" s="42">
        <f t="shared" si="16"/>
        <v>0</v>
      </c>
      <c r="I41" s="42">
        <f t="shared" si="16"/>
        <v>145</v>
      </c>
      <c r="J41" s="36">
        <f t="shared" si="4"/>
        <v>7649.18</v>
      </c>
      <c r="K41" s="59">
        <f>K42+K43</f>
        <v>124</v>
      </c>
      <c r="L41" s="59">
        <f>L42+L43</f>
        <v>10223.89</v>
      </c>
      <c r="M41" s="68">
        <f t="shared" si="5"/>
        <v>-0.75806451612903225</v>
      </c>
      <c r="N41" s="68">
        <f t="shared" si="6"/>
        <v>-0.25183271729253731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5888</v>
      </c>
      <c r="G42" s="39">
        <v>0</v>
      </c>
      <c r="H42" s="38">
        <v>0</v>
      </c>
      <c r="I42" s="38">
        <v>145</v>
      </c>
      <c r="J42" s="36">
        <f t="shared" si="4"/>
        <v>6033</v>
      </c>
      <c r="K42" s="58">
        <v>0</v>
      </c>
      <c r="L42" s="58">
        <v>8471</v>
      </c>
      <c r="M42" s="68" t="s">
        <v>13</v>
      </c>
      <c r="N42" s="68">
        <f t="shared" si="6"/>
        <v>-0.28780545390154644</v>
      </c>
      <c r="T42" s="40"/>
    </row>
    <row r="43" spans="1:22" s="11" customFormat="1" ht="12.75" thickBot="1" x14ac:dyDescent="0.25">
      <c r="B43" s="43" t="s">
        <v>29</v>
      </c>
      <c r="C43" s="12">
        <v>30</v>
      </c>
      <c r="D43" s="12">
        <v>15</v>
      </c>
      <c r="E43" s="12">
        <v>205.08</v>
      </c>
      <c r="F43" s="38">
        <v>1411.1000000000001</v>
      </c>
      <c r="G43" s="39">
        <v>0</v>
      </c>
      <c r="H43" s="38">
        <v>0</v>
      </c>
      <c r="I43" s="38">
        <v>0</v>
      </c>
      <c r="J43" s="36">
        <f t="shared" si="4"/>
        <v>1616.18</v>
      </c>
      <c r="K43" s="58">
        <v>124</v>
      </c>
      <c r="L43" s="58">
        <v>1752.8899999999999</v>
      </c>
      <c r="M43" s="68">
        <f t="shared" si="5"/>
        <v>-0.75806451612903225</v>
      </c>
      <c r="N43" s="68">
        <f t="shared" si="6"/>
        <v>-7.79912030988823E-2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632</v>
      </c>
      <c r="D44" s="36">
        <f t="shared" si="17"/>
        <v>316</v>
      </c>
      <c r="E44" s="36">
        <f>E45</f>
        <v>6037</v>
      </c>
      <c r="F44" s="36">
        <f>F45</f>
        <v>2633.12</v>
      </c>
      <c r="G44" s="36">
        <f>G45</f>
        <v>0</v>
      </c>
      <c r="H44" s="36">
        <f>H45</f>
        <v>12182.330000000002</v>
      </c>
      <c r="I44" s="36">
        <f>I45</f>
        <v>0</v>
      </c>
      <c r="J44" s="36">
        <f>SUM(E44:I44)</f>
        <v>20852.45</v>
      </c>
      <c r="K44" s="57">
        <f>K45</f>
        <v>486</v>
      </c>
      <c r="L44" s="57">
        <f>L45</f>
        <v>13904.309999999998</v>
      </c>
      <c r="M44" s="68">
        <f t="shared" si="5"/>
        <v>0.30041152263374493</v>
      </c>
      <c r="N44" s="68">
        <f t="shared" si="6"/>
        <v>0.49971124061532035</v>
      </c>
      <c r="T44" s="40"/>
    </row>
    <row r="45" spans="1:22" s="11" customFormat="1" ht="12.75" thickBot="1" x14ac:dyDescent="0.25">
      <c r="B45" s="45" t="s">
        <v>41</v>
      </c>
      <c r="C45" s="12">
        <v>632</v>
      </c>
      <c r="D45" s="12">
        <v>316</v>
      </c>
      <c r="E45" s="12">
        <v>6037</v>
      </c>
      <c r="F45" s="46">
        <v>2633.12</v>
      </c>
      <c r="G45" s="47">
        <v>0</v>
      </c>
      <c r="H45" s="39">
        <v>12182.330000000002</v>
      </c>
      <c r="I45" s="46">
        <v>0</v>
      </c>
      <c r="J45" s="48">
        <f>SUM(E45:I45)</f>
        <v>20852.45</v>
      </c>
      <c r="K45" s="58">
        <v>486</v>
      </c>
      <c r="L45" s="58">
        <v>13904.309999999998</v>
      </c>
      <c r="M45" s="68">
        <f t="shared" si="5"/>
        <v>0.30041152263374493</v>
      </c>
      <c r="N45" s="68">
        <f t="shared" si="6"/>
        <v>0.49971124061532035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885</v>
      </c>
      <c r="G47" s="51">
        <f t="shared" si="18"/>
        <v>1059.3900000000001</v>
      </c>
      <c r="H47" s="51">
        <f t="shared" si="18"/>
        <v>211</v>
      </c>
      <c r="I47" s="35">
        <f t="shared" si="18"/>
        <v>0</v>
      </c>
      <c r="J47" s="51">
        <f>SUM(E47:I47)</f>
        <v>2155.3900000000003</v>
      </c>
      <c r="K47" s="60">
        <f>K48+K57</f>
        <v>0</v>
      </c>
      <c r="L47" s="60">
        <f>L48+L57</f>
        <v>2059.1799999999998</v>
      </c>
      <c r="M47" s="68" t="s">
        <v>13</v>
      </c>
      <c r="N47" s="68">
        <f t="shared" si="6"/>
        <v>4.6722481764586155E-2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885</v>
      </c>
      <c r="G48" s="60">
        <f t="shared" si="19"/>
        <v>1059.3900000000001</v>
      </c>
      <c r="H48" s="60">
        <f t="shared" si="19"/>
        <v>211</v>
      </c>
      <c r="I48" s="60">
        <f t="shared" si="19"/>
        <v>0</v>
      </c>
      <c r="J48" s="60">
        <f t="shared" ref="J48:J59" si="20">SUM(E48:I48)</f>
        <v>2155.3900000000003</v>
      </c>
      <c r="K48" s="60">
        <f>+K49+K51+K53+K55</f>
        <v>0</v>
      </c>
      <c r="L48" s="60">
        <f>+L49+L51+L53+L55</f>
        <v>2059.1799999999998</v>
      </c>
      <c r="M48" s="68" t="s">
        <v>13</v>
      </c>
      <c r="N48" s="68">
        <f t="shared" si="6"/>
        <v>4.6722481764586155E-2</v>
      </c>
    </row>
    <row r="49" spans="2:20" ht="13.5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1059.3900000000001</v>
      </c>
      <c r="H51" s="36">
        <f t="shared" si="23"/>
        <v>0</v>
      </c>
      <c r="I51" s="36">
        <f t="shared" si="23"/>
        <v>0</v>
      </c>
      <c r="J51" s="36">
        <f t="shared" si="20"/>
        <v>1059.3900000000001</v>
      </c>
      <c r="K51" s="57">
        <f t="shared" ref="K51:L51" si="24">K52</f>
        <v>0</v>
      </c>
      <c r="L51" s="57">
        <f t="shared" si="24"/>
        <v>949.18</v>
      </c>
      <c r="M51" s="68" t="s">
        <v>13</v>
      </c>
      <c r="N51" s="68">
        <f t="shared" si="6"/>
        <v>0.11611074822478362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1059.3900000000001</v>
      </c>
      <c r="H52" s="38">
        <v>0</v>
      </c>
      <c r="I52" s="38">
        <v>0</v>
      </c>
      <c r="J52" s="36">
        <f t="shared" si="20"/>
        <v>1059.3900000000001</v>
      </c>
      <c r="K52" s="58">
        <v>0</v>
      </c>
      <c r="L52" s="58">
        <v>949.18</v>
      </c>
      <c r="M52" s="68" t="s">
        <v>13</v>
      </c>
      <c r="N52" s="68">
        <f t="shared" si="6"/>
        <v>0.11611074822478362</v>
      </c>
    </row>
    <row r="53" spans="2:20" s="11" customFormat="1" ht="13.5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137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137</v>
      </c>
      <c r="K53" s="57">
        <f t="shared" ref="K53:L53" si="26">K54</f>
        <v>0</v>
      </c>
      <c r="L53" s="57">
        <f t="shared" si="26"/>
        <v>380</v>
      </c>
      <c r="M53" s="68" t="s">
        <v>13</v>
      </c>
      <c r="N53" s="68">
        <f t="shared" si="6"/>
        <v>-0.63947368421052631</v>
      </c>
      <c r="T53" s="40"/>
    </row>
    <row r="54" spans="2:20" s="40" customFormat="1" ht="12.75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137</v>
      </c>
      <c r="G54" s="39">
        <v>0</v>
      </c>
      <c r="H54" s="38"/>
      <c r="I54" s="38"/>
      <c r="J54" s="36">
        <f t="shared" si="20"/>
        <v>137</v>
      </c>
      <c r="K54" s="58">
        <v>0</v>
      </c>
      <c r="L54" s="58">
        <v>380</v>
      </c>
      <c r="M54" s="68" t="s">
        <v>13</v>
      </c>
      <c r="N54" s="68">
        <f t="shared" si="6"/>
        <v>-0.63947368421052631</v>
      </c>
    </row>
    <row r="55" spans="2:20" s="11" customFormat="1" ht="13.5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748</v>
      </c>
      <c r="G55" s="36">
        <f t="shared" si="28"/>
        <v>0</v>
      </c>
      <c r="H55" s="36">
        <f t="shared" si="28"/>
        <v>211</v>
      </c>
      <c r="I55" s="36">
        <f t="shared" si="28"/>
        <v>0</v>
      </c>
      <c r="J55" s="36">
        <f t="shared" si="20"/>
        <v>959</v>
      </c>
      <c r="K55" s="57">
        <f t="shared" ref="K55:L55" si="29">K56</f>
        <v>0</v>
      </c>
      <c r="L55" s="57">
        <f t="shared" si="29"/>
        <v>730</v>
      </c>
      <c r="M55" s="68" t="s">
        <v>13</v>
      </c>
      <c r="N55" s="68">
        <f t="shared" si="6"/>
        <v>0.3136986301369864</v>
      </c>
      <c r="T55" s="40"/>
    </row>
    <row r="56" spans="2:20" s="40" customFormat="1" ht="12.75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748</v>
      </c>
      <c r="G56" s="39">
        <v>0</v>
      </c>
      <c r="H56" s="38">
        <v>211</v>
      </c>
      <c r="I56" s="38">
        <v>0</v>
      </c>
      <c r="J56" s="36">
        <f t="shared" si="20"/>
        <v>959</v>
      </c>
      <c r="K56" s="58">
        <v>0</v>
      </c>
      <c r="L56" s="58">
        <v>730</v>
      </c>
      <c r="M56" s="68" t="s">
        <v>13</v>
      </c>
      <c r="N56" s="68">
        <f t="shared" si="6"/>
        <v>0.3136986301369864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  <mergeCell ref="E16:E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7" zoomScaleNormal="100" zoomScaleSheetLayoutView="100" workbookViewId="0">
      <selection activeCell="E26" sqref="E26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102960</v>
      </c>
      <c r="D19" s="25">
        <f t="shared" si="0"/>
        <v>61728</v>
      </c>
      <c r="E19" s="25">
        <f t="shared" si="0"/>
        <v>979922.08099999989</v>
      </c>
      <c r="F19" s="25">
        <f t="shared" si="0"/>
        <v>129008.08200000002</v>
      </c>
      <c r="G19" s="25">
        <f t="shared" si="0"/>
        <v>959911.32000000007</v>
      </c>
      <c r="H19" s="25">
        <f t="shared" si="0"/>
        <v>124530.12700000001</v>
      </c>
      <c r="I19" s="25">
        <f t="shared" si="0"/>
        <v>21901.653000000002</v>
      </c>
      <c r="J19" s="25">
        <f>SUM(E19:I19)</f>
        <v>2215273.2629999998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102960</v>
      </c>
      <c r="D22" s="34">
        <f t="shared" si="1"/>
        <v>61728</v>
      </c>
      <c r="E22" s="34">
        <f t="shared" si="1"/>
        <v>979922.08099999989</v>
      </c>
      <c r="F22" s="34">
        <f t="shared" si="1"/>
        <v>129008.08200000002</v>
      </c>
      <c r="G22" s="34">
        <f t="shared" si="1"/>
        <v>959507.02</v>
      </c>
      <c r="H22" s="34">
        <f t="shared" si="1"/>
        <v>124530.12700000001</v>
      </c>
      <c r="I22" s="34">
        <f t="shared" si="1"/>
        <v>21901.653000000002</v>
      </c>
      <c r="J22" s="35">
        <f t="shared" si="1"/>
        <v>2214868.963</v>
      </c>
      <c r="M22" s="19"/>
    </row>
    <row r="23" spans="2:16" ht="12.75" x14ac:dyDescent="0.2">
      <c r="B23" s="62" t="s">
        <v>9</v>
      </c>
      <c r="C23" s="63">
        <f>C24+C28+C34+C36+C32+C26</f>
        <v>102704</v>
      </c>
      <c r="D23" s="63">
        <f t="shared" ref="D23:F23" si="2">D24+D28+D34+D36+D32+D26</f>
        <v>61600</v>
      </c>
      <c r="E23" s="63">
        <f t="shared" si="2"/>
        <v>979190.08099999989</v>
      </c>
      <c r="F23" s="63">
        <f t="shared" si="2"/>
        <v>125513.39200000002</v>
      </c>
      <c r="G23" s="63">
        <f>G24+G28+G34+G36+G32+G26</f>
        <v>959507.02</v>
      </c>
      <c r="H23" s="63">
        <f t="shared" ref="H23:I23" si="3">H24+H28+H34+H36+H32+H26</f>
        <v>124530.12700000001</v>
      </c>
      <c r="I23" s="63">
        <f t="shared" si="3"/>
        <v>21901.653000000002</v>
      </c>
      <c r="J23" s="64">
        <f t="shared" ref="J23:J43" si="4">SUM(E23:I23)</f>
        <v>2210642.273</v>
      </c>
      <c r="M23" s="19"/>
    </row>
    <row r="24" spans="2:16" ht="12.75" x14ac:dyDescent="0.2">
      <c r="B24" s="10" t="s">
        <v>10</v>
      </c>
      <c r="C24" s="36">
        <f t="shared" ref="C24:I24" si="5">C25</f>
        <v>6935</v>
      </c>
      <c r="D24" s="36">
        <f t="shared" si="5"/>
        <v>4004</v>
      </c>
      <c r="E24" s="36">
        <f t="shared" si="5"/>
        <v>17607.988999999998</v>
      </c>
      <c r="F24" s="36">
        <f t="shared" si="5"/>
        <v>0</v>
      </c>
      <c r="G24" s="36">
        <f t="shared" si="5"/>
        <v>108169.43000000001</v>
      </c>
      <c r="H24" s="36">
        <f t="shared" si="5"/>
        <v>0</v>
      </c>
      <c r="I24" s="36">
        <f t="shared" si="5"/>
        <v>0</v>
      </c>
      <c r="J24" s="36">
        <f t="shared" si="4"/>
        <v>125777.41900000001</v>
      </c>
      <c r="M24" s="19"/>
    </row>
    <row r="25" spans="2:16" s="11" customFormat="1" x14ac:dyDescent="0.2">
      <c r="B25" s="37" t="s">
        <v>11</v>
      </c>
      <c r="C25" s="12">
        <v>6935</v>
      </c>
      <c r="D25" s="12">
        <v>4004</v>
      </c>
      <c r="E25" s="12">
        <v>17607.988999999998</v>
      </c>
      <c r="F25" s="38">
        <v>0</v>
      </c>
      <c r="G25" s="39">
        <v>108169.43000000001</v>
      </c>
      <c r="H25" s="38">
        <v>0</v>
      </c>
      <c r="I25" s="38">
        <v>0</v>
      </c>
      <c r="J25" s="36">
        <f t="shared" si="4"/>
        <v>125777.41900000001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1707.01</v>
      </c>
      <c r="G26" s="36">
        <f>G27</f>
        <v>128628.95000000001</v>
      </c>
      <c r="H26" s="36">
        <f>H27</f>
        <v>0</v>
      </c>
      <c r="I26" s="36">
        <f>I27</f>
        <v>0</v>
      </c>
      <c r="J26" s="36">
        <f t="shared" si="4"/>
        <v>130335.96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1707.01</v>
      </c>
      <c r="G27" s="39">
        <v>128628.95000000001</v>
      </c>
      <c r="H27" s="38">
        <v>0</v>
      </c>
      <c r="I27" s="38">
        <v>0</v>
      </c>
      <c r="J27" s="36">
        <f t="shared" si="4"/>
        <v>130335.96</v>
      </c>
    </row>
    <row r="28" spans="2:16" ht="12.75" x14ac:dyDescent="0.2">
      <c r="B28" s="10" t="s">
        <v>14</v>
      </c>
      <c r="C28" s="42">
        <f t="shared" ref="C28:I28" si="7">SUM(C29:C31)</f>
        <v>91488</v>
      </c>
      <c r="D28" s="42">
        <f t="shared" si="7"/>
        <v>55422</v>
      </c>
      <c r="E28" s="42">
        <f t="shared" si="7"/>
        <v>940695.40199999989</v>
      </c>
      <c r="F28" s="42">
        <f t="shared" si="7"/>
        <v>100004.14200000002</v>
      </c>
      <c r="G28" s="42">
        <f t="shared" si="7"/>
        <v>484268.51</v>
      </c>
      <c r="H28" s="42">
        <f t="shared" si="7"/>
        <v>118743.91100000001</v>
      </c>
      <c r="I28" s="42">
        <f t="shared" si="7"/>
        <v>19456.236000000001</v>
      </c>
      <c r="J28" s="36">
        <f t="shared" si="4"/>
        <v>1663168.2010000001</v>
      </c>
    </row>
    <row r="29" spans="2:16" s="11" customFormat="1" x14ac:dyDescent="0.2">
      <c r="B29" s="43" t="s">
        <v>15</v>
      </c>
      <c r="C29" s="12">
        <v>29267</v>
      </c>
      <c r="D29" s="12">
        <v>17395</v>
      </c>
      <c r="E29" s="12">
        <v>295896.47199999995</v>
      </c>
      <c r="F29" s="38">
        <v>100004.14200000002</v>
      </c>
      <c r="G29" s="39">
        <v>484268.51</v>
      </c>
      <c r="H29" s="38">
        <v>118743.91100000001</v>
      </c>
      <c r="I29" s="38">
        <v>19456.236000000001</v>
      </c>
      <c r="J29" s="36">
        <f t="shared" si="4"/>
        <v>1018369.2709999999</v>
      </c>
      <c r="P29" s="40"/>
    </row>
    <row r="30" spans="2:16" s="11" customFormat="1" x14ac:dyDescent="0.2">
      <c r="B30" s="43" t="s">
        <v>16</v>
      </c>
      <c r="C30" s="12">
        <v>62221</v>
      </c>
      <c r="D30" s="12">
        <v>38027</v>
      </c>
      <c r="E30" s="12">
        <v>644798.92999999993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644798.92999999993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4150</v>
      </c>
      <c r="D32" s="36">
        <f t="shared" si="8"/>
        <v>2080</v>
      </c>
      <c r="E32" s="36">
        <f>E33</f>
        <v>18757.66</v>
      </c>
      <c r="F32" s="36">
        <f>F33</f>
        <v>6000</v>
      </c>
      <c r="G32" s="36">
        <f>G33</f>
        <v>121562.43</v>
      </c>
      <c r="H32" s="36">
        <f>H33</f>
        <v>0</v>
      </c>
      <c r="I32" s="36">
        <f>I33</f>
        <v>2445.4170000000004</v>
      </c>
      <c r="J32" s="36">
        <f t="shared" si="4"/>
        <v>148765.50699999998</v>
      </c>
      <c r="P32" s="40"/>
    </row>
    <row r="33" spans="1:18" s="11" customFormat="1" x14ac:dyDescent="0.2">
      <c r="A33" s="40"/>
      <c r="B33" s="43" t="s">
        <v>19</v>
      </c>
      <c r="C33" s="12">
        <v>4150</v>
      </c>
      <c r="D33" s="12">
        <v>2080</v>
      </c>
      <c r="E33" s="12">
        <v>18757.66</v>
      </c>
      <c r="F33" s="38">
        <v>6000</v>
      </c>
      <c r="G33" s="39">
        <v>121562.43</v>
      </c>
      <c r="H33" s="38">
        <v>0</v>
      </c>
      <c r="I33" s="38">
        <v>2445.4170000000004</v>
      </c>
      <c r="J33" s="36">
        <f t="shared" si="4"/>
        <v>148765.50699999998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131</v>
      </c>
      <c r="D34" s="36">
        <f t="shared" si="9"/>
        <v>94</v>
      </c>
      <c r="E34" s="36">
        <f t="shared" si="9"/>
        <v>2129.0299999999997</v>
      </c>
      <c r="F34" s="36">
        <f t="shared" si="9"/>
        <v>17802.240000000002</v>
      </c>
      <c r="G34" s="36">
        <f t="shared" si="9"/>
        <v>81649.700000000012</v>
      </c>
      <c r="H34" s="36">
        <f t="shared" si="9"/>
        <v>5786.2160000000003</v>
      </c>
      <c r="I34" s="36">
        <f t="shared" si="9"/>
        <v>0</v>
      </c>
      <c r="J34" s="36">
        <f t="shared" si="4"/>
        <v>107367.18600000002</v>
      </c>
      <c r="P34" s="40"/>
    </row>
    <row r="35" spans="1:18" s="11" customFormat="1" x14ac:dyDescent="0.2">
      <c r="B35" s="41" t="s">
        <v>21</v>
      </c>
      <c r="C35" s="12">
        <v>131</v>
      </c>
      <c r="D35" s="12">
        <v>94</v>
      </c>
      <c r="E35" s="12">
        <v>2129.0299999999997</v>
      </c>
      <c r="F35" s="38">
        <v>17802.240000000002</v>
      </c>
      <c r="G35" s="39">
        <v>81649.700000000012</v>
      </c>
      <c r="H35" s="38">
        <v>5786.2160000000003</v>
      </c>
      <c r="I35" s="38"/>
      <c r="J35" s="36">
        <f t="shared" si="4"/>
        <v>107367.18600000002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35228</v>
      </c>
      <c r="H36" s="36">
        <f>H37</f>
        <v>0</v>
      </c>
      <c r="I36" s="36">
        <f>I37</f>
        <v>0</v>
      </c>
      <c r="J36" s="36">
        <f t="shared" si="4"/>
        <v>35228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35228</v>
      </c>
      <c r="H37" s="38">
        <v>0</v>
      </c>
      <c r="I37" s="38">
        <v>0</v>
      </c>
      <c r="J37" s="36">
        <f t="shared" si="4"/>
        <v>35228</v>
      </c>
      <c r="P37" s="40"/>
    </row>
    <row r="38" spans="1:18" ht="12.75" x14ac:dyDescent="0.2">
      <c r="B38" s="62" t="s">
        <v>24</v>
      </c>
      <c r="C38" s="63">
        <f>C39+C41+C44</f>
        <v>256</v>
      </c>
      <c r="D38" s="63">
        <f>D39+D41+D44</f>
        <v>128</v>
      </c>
      <c r="E38" s="63">
        <f>E39+E41+E44</f>
        <v>732</v>
      </c>
      <c r="F38" s="63">
        <f>F39+F41+F44</f>
        <v>3494.69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4226.6900000000005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2713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2713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2713</v>
      </c>
      <c r="G40" s="39">
        <v>0</v>
      </c>
      <c r="H40" s="38">
        <v>0</v>
      </c>
      <c r="I40" s="38">
        <v>0</v>
      </c>
      <c r="J40" s="36">
        <f t="shared" si="4"/>
        <v>2713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256</v>
      </c>
      <c r="D44" s="36">
        <f t="shared" si="14"/>
        <v>128</v>
      </c>
      <c r="E44" s="36">
        <f>E45</f>
        <v>732</v>
      </c>
      <c r="F44" s="36">
        <f>F45</f>
        <v>781.69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1513.69</v>
      </c>
      <c r="P44" s="40"/>
    </row>
    <row r="45" spans="1:18" s="11" customFormat="1" ht="12.75" thickBot="1" x14ac:dyDescent="0.25">
      <c r="B45" s="45" t="s">
        <v>41</v>
      </c>
      <c r="C45" s="12">
        <v>256</v>
      </c>
      <c r="D45" s="12">
        <v>128</v>
      </c>
      <c r="E45" s="12">
        <v>732</v>
      </c>
      <c r="F45" s="46">
        <v>781.69</v>
      </c>
      <c r="G45" s="47">
        <v>0</v>
      </c>
      <c r="H45" s="39">
        <v>0</v>
      </c>
      <c r="I45" s="46">
        <v>0</v>
      </c>
      <c r="J45" s="48">
        <f>SUM(E45:I45)</f>
        <v>1513.69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404.3</v>
      </c>
      <c r="H47" s="51">
        <f t="shared" si="15"/>
        <v>0</v>
      </c>
      <c r="I47" s="35">
        <f t="shared" si="15"/>
        <v>0</v>
      </c>
      <c r="J47" s="51">
        <f>SUM(E47:I47)</f>
        <v>404.3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404.3</v>
      </c>
      <c r="H48" s="60">
        <f t="shared" si="16"/>
        <v>0</v>
      </c>
      <c r="I48" s="60">
        <f t="shared" si="16"/>
        <v>0</v>
      </c>
      <c r="J48" s="60">
        <f t="shared" si="16"/>
        <v>404.3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404.3</v>
      </c>
      <c r="H51" s="36">
        <f t="shared" si="20"/>
        <v>0</v>
      </c>
      <c r="I51" s="36">
        <f t="shared" si="20"/>
        <v>0</v>
      </c>
      <c r="J51" s="51">
        <f t="shared" si="18"/>
        <v>404.3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404.3</v>
      </c>
      <c r="H52" s="38">
        <v>0</v>
      </c>
      <c r="I52" s="38">
        <v>0</v>
      </c>
      <c r="J52" s="51">
        <f t="shared" si="18"/>
        <v>404.3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9" zoomScale="90" zoomScaleNormal="90" zoomScaleSheetLayoutView="100" workbookViewId="0">
      <selection activeCell="B68" sqref="B68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99532</v>
      </c>
      <c r="D19" s="25">
        <f t="shared" si="0"/>
        <v>58107</v>
      </c>
      <c r="E19" s="25">
        <f t="shared" si="0"/>
        <v>901521.80299999972</v>
      </c>
      <c r="F19" s="25">
        <f t="shared" si="0"/>
        <v>53532.962000000007</v>
      </c>
      <c r="G19" s="25">
        <f t="shared" si="0"/>
        <v>995682.68699999992</v>
      </c>
      <c r="H19" s="25">
        <f t="shared" si="0"/>
        <v>47433.478000000003</v>
      </c>
      <c r="I19" s="25">
        <f t="shared" si="0"/>
        <v>68</v>
      </c>
      <c r="J19" s="25">
        <f>SUM(E19:I19)</f>
        <v>1998238.9299999997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99532</v>
      </c>
      <c r="D22" s="34">
        <f t="shared" si="1"/>
        <v>58107</v>
      </c>
      <c r="E22" s="34">
        <f t="shared" si="1"/>
        <v>901521.80299999972</v>
      </c>
      <c r="F22" s="34">
        <f t="shared" si="1"/>
        <v>53532.962000000007</v>
      </c>
      <c r="G22" s="34">
        <f t="shared" si="1"/>
        <v>995682.68699999992</v>
      </c>
      <c r="H22" s="34">
        <f t="shared" si="1"/>
        <v>47433.478000000003</v>
      </c>
      <c r="I22" s="34">
        <f t="shared" si="1"/>
        <v>68</v>
      </c>
      <c r="J22" s="35">
        <f t="shared" si="1"/>
        <v>1998238.9299999997</v>
      </c>
      <c r="M22" s="19"/>
    </row>
    <row r="23" spans="2:16" ht="12.75" x14ac:dyDescent="0.2">
      <c r="B23" s="62" t="s">
        <v>9</v>
      </c>
      <c r="C23" s="63">
        <f>C24+C28+C34+C36+C32+C26</f>
        <v>99156</v>
      </c>
      <c r="D23" s="63">
        <f t="shared" ref="D23:F23" si="2">D24+D28+D34+D36+D32+D26</f>
        <v>57919</v>
      </c>
      <c r="E23" s="63">
        <f t="shared" si="2"/>
        <v>896216.80299999972</v>
      </c>
      <c r="F23" s="63">
        <f t="shared" si="2"/>
        <v>51681.532000000007</v>
      </c>
      <c r="G23" s="63">
        <f>G24+G28+G34+G36+G32+G26</f>
        <v>995682.68699999992</v>
      </c>
      <c r="H23" s="63">
        <f t="shared" ref="H23:I23" si="3">H24+H28+H34+H36+H32+H26</f>
        <v>35251.148000000001</v>
      </c>
      <c r="I23" s="63">
        <f t="shared" si="3"/>
        <v>68</v>
      </c>
      <c r="J23" s="64">
        <f t="shared" ref="J23:J43" si="4">SUM(E23:I23)</f>
        <v>1978900.1699999997</v>
      </c>
      <c r="M23" s="19"/>
    </row>
    <row r="24" spans="2:16" ht="12.75" x14ac:dyDescent="0.2">
      <c r="B24" s="10" t="s">
        <v>10</v>
      </c>
      <c r="C24" s="36">
        <f t="shared" ref="C24:I24" si="5">C25</f>
        <v>11509</v>
      </c>
      <c r="D24" s="36">
        <f t="shared" si="5"/>
        <v>6239</v>
      </c>
      <c r="E24" s="36">
        <f t="shared" si="5"/>
        <v>109103.33899999998</v>
      </c>
      <c r="F24" s="36">
        <f t="shared" si="5"/>
        <v>0</v>
      </c>
      <c r="G24" s="36">
        <f t="shared" si="5"/>
        <v>0</v>
      </c>
      <c r="H24" s="36">
        <f t="shared" si="5"/>
        <v>5284.1130000000003</v>
      </c>
      <c r="I24" s="36">
        <f t="shared" si="5"/>
        <v>0</v>
      </c>
      <c r="J24" s="36">
        <f t="shared" si="4"/>
        <v>114387.45199999998</v>
      </c>
      <c r="M24" s="19"/>
    </row>
    <row r="25" spans="2:16" s="11" customFormat="1" x14ac:dyDescent="0.2">
      <c r="B25" s="37" t="s">
        <v>11</v>
      </c>
      <c r="C25" s="12">
        <v>11509</v>
      </c>
      <c r="D25" s="12">
        <v>6239</v>
      </c>
      <c r="E25" s="12">
        <v>109103.33899999998</v>
      </c>
      <c r="F25" s="38"/>
      <c r="G25" s="39">
        <v>0</v>
      </c>
      <c r="H25" s="38">
        <v>5284.1130000000003</v>
      </c>
      <c r="I25" s="38">
        <v>0</v>
      </c>
      <c r="J25" s="36">
        <f t="shared" si="4"/>
        <v>114387.45199999998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147243.62</v>
      </c>
      <c r="H26" s="36">
        <f>H27</f>
        <v>0</v>
      </c>
      <c r="I26" s="36">
        <f>I27</f>
        <v>0</v>
      </c>
      <c r="J26" s="36">
        <f t="shared" si="4"/>
        <v>147243.62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147243.62</v>
      </c>
      <c r="H27" s="38">
        <v>0</v>
      </c>
      <c r="I27" s="38">
        <v>0</v>
      </c>
      <c r="J27" s="36">
        <f t="shared" si="4"/>
        <v>147243.62</v>
      </c>
    </row>
    <row r="28" spans="2:16" ht="12.75" x14ac:dyDescent="0.2">
      <c r="B28" s="10" t="s">
        <v>14</v>
      </c>
      <c r="C28" s="42">
        <f t="shared" ref="C28:I28" si="7">SUM(C29:C31)</f>
        <v>83006</v>
      </c>
      <c r="D28" s="42">
        <f t="shared" si="7"/>
        <v>49304</v>
      </c>
      <c r="E28" s="42">
        <f t="shared" si="7"/>
        <v>741255.26999999979</v>
      </c>
      <c r="F28" s="42">
        <f t="shared" si="7"/>
        <v>482.98200000000003</v>
      </c>
      <c r="G28" s="42">
        <f t="shared" si="7"/>
        <v>258787.41</v>
      </c>
      <c r="H28" s="42">
        <f t="shared" si="7"/>
        <v>29967.035000000003</v>
      </c>
      <c r="I28" s="42">
        <f t="shared" si="7"/>
        <v>68</v>
      </c>
      <c r="J28" s="36">
        <f t="shared" si="4"/>
        <v>1030560.6969999998</v>
      </c>
    </row>
    <row r="29" spans="2:16" s="11" customFormat="1" x14ac:dyDescent="0.2">
      <c r="B29" s="43" t="s">
        <v>15</v>
      </c>
      <c r="C29" s="12">
        <v>38030</v>
      </c>
      <c r="D29" s="12">
        <v>22201</v>
      </c>
      <c r="E29" s="12">
        <v>241783.99699999997</v>
      </c>
      <c r="F29" s="38">
        <v>482.98200000000003</v>
      </c>
      <c r="G29" s="39">
        <v>7903.94</v>
      </c>
      <c r="H29" s="38">
        <v>29967.035000000003</v>
      </c>
      <c r="I29" s="38">
        <v>68</v>
      </c>
      <c r="J29" s="36">
        <f t="shared" si="4"/>
        <v>280205.95399999997</v>
      </c>
      <c r="P29" s="40"/>
    </row>
    <row r="30" spans="2:16" s="11" customFormat="1" x14ac:dyDescent="0.2">
      <c r="B30" s="43" t="s">
        <v>16</v>
      </c>
      <c r="C30" s="12">
        <v>44976</v>
      </c>
      <c r="D30" s="12">
        <v>27103</v>
      </c>
      <c r="E30" s="12">
        <v>499471.27299999981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499471.27299999981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250883.47</v>
      </c>
      <c r="H31" s="38">
        <v>0</v>
      </c>
      <c r="I31" s="38">
        <v>0</v>
      </c>
      <c r="J31" s="36">
        <f t="shared" si="4"/>
        <v>250883.47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4533</v>
      </c>
      <c r="D32" s="36">
        <f t="shared" si="8"/>
        <v>2276</v>
      </c>
      <c r="E32" s="36">
        <f>E33</f>
        <v>43822.274000000005</v>
      </c>
      <c r="F32" s="36">
        <f>F33</f>
        <v>50455.090000000004</v>
      </c>
      <c r="G32" s="36">
        <f>G33</f>
        <v>130140.68999999999</v>
      </c>
      <c r="H32" s="36">
        <f>H33</f>
        <v>0</v>
      </c>
      <c r="I32" s="36">
        <f>I33</f>
        <v>0</v>
      </c>
      <c r="J32" s="36">
        <f t="shared" si="4"/>
        <v>224418.054</v>
      </c>
      <c r="P32" s="40"/>
    </row>
    <row r="33" spans="1:18" s="11" customFormat="1" x14ac:dyDescent="0.2">
      <c r="A33" s="40"/>
      <c r="B33" s="43" t="s">
        <v>19</v>
      </c>
      <c r="C33" s="12">
        <v>4533</v>
      </c>
      <c r="D33" s="12">
        <v>2276</v>
      </c>
      <c r="E33" s="12">
        <v>43822.274000000005</v>
      </c>
      <c r="F33" s="38">
        <v>50455.090000000004</v>
      </c>
      <c r="G33" s="39">
        <v>130140.68999999999</v>
      </c>
      <c r="H33" s="38">
        <v>0</v>
      </c>
      <c r="I33" s="38">
        <v>0</v>
      </c>
      <c r="J33" s="36">
        <f t="shared" si="4"/>
        <v>224418.054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108</v>
      </c>
      <c r="D34" s="36">
        <f t="shared" si="9"/>
        <v>100</v>
      </c>
      <c r="E34" s="36">
        <f t="shared" si="9"/>
        <v>2035.9200000000003</v>
      </c>
      <c r="F34" s="36">
        <f t="shared" si="9"/>
        <v>740.46</v>
      </c>
      <c r="G34" s="36">
        <f t="shared" si="9"/>
        <v>422884.967</v>
      </c>
      <c r="H34" s="36">
        <f t="shared" si="9"/>
        <v>0</v>
      </c>
      <c r="I34" s="36">
        <f t="shared" si="9"/>
        <v>0</v>
      </c>
      <c r="J34" s="36">
        <f t="shared" si="4"/>
        <v>425661.34700000001</v>
      </c>
      <c r="P34" s="40"/>
    </row>
    <row r="35" spans="1:18" s="11" customFormat="1" x14ac:dyDescent="0.2">
      <c r="B35" s="41" t="s">
        <v>21</v>
      </c>
      <c r="C35" s="12">
        <v>108</v>
      </c>
      <c r="D35" s="12">
        <v>100</v>
      </c>
      <c r="E35" s="12">
        <v>2035.9200000000003</v>
      </c>
      <c r="F35" s="38">
        <v>740.46</v>
      </c>
      <c r="G35" s="39">
        <v>422884.967</v>
      </c>
      <c r="H35" s="38">
        <v>0</v>
      </c>
      <c r="I35" s="38">
        <v>0</v>
      </c>
      <c r="J35" s="36">
        <f t="shared" si="4"/>
        <v>425661.34700000001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3</v>
      </c>
      <c r="G36" s="36">
        <f>G37</f>
        <v>36626</v>
      </c>
      <c r="H36" s="36">
        <f>H37</f>
        <v>0</v>
      </c>
      <c r="I36" s="36">
        <f>I37</f>
        <v>0</v>
      </c>
      <c r="J36" s="36">
        <f t="shared" si="4"/>
        <v>36629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3</v>
      </c>
      <c r="G37" s="39">
        <v>36626</v>
      </c>
      <c r="H37" s="38">
        <v>0</v>
      </c>
      <c r="I37" s="38">
        <v>0</v>
      </c>
      <c r="J37" s="36">
        <f t="shared" si="4"/>
        <v>36629</v>
      </c>
      <c r="P37" s="40"/>
    </row>
    <row r="38" spans="1:18" ht="12.75" x14ac:dyDescent="0.2">
      <c r="B38" s="62" t="s">
        <v>24</v>
      </c>
      <c r="C38" s="63">
        <f>C39+C41+C44</f>
        <v>376</v>
      </c>
      <c r="D38" s="63">
        <f>D39+D41+D44</f>
        <v>188</v>
      </c>
      <c r="E38" s="63">
        <f>E39+E41+E44</f>
        <v>5305</v>
      </c>
      <c r="F38" s="63">
        <f>F39+F41+F44</f>
        <v>1851.4299999999998</v>
      </c>
      <c r="G38" s="63">
        <f t="shared" ref="G38:I38" si="11">G39+G41+G44</f>
        <v>0</v>
      </c>
      <c r="H38" s="63">
        <f t="shared" si="11"/>
        <v>12182.330000000002</v>
      </c>
      <c r="I38" s="63">
        <f t="shared" si="11"/>
        <v>0</v>
      </c>
      <c r="J38" s="63">
        <f>SUM(E38:I38)</f>
        <v>19338.760000000002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376</v>
      </c>
      <c r="D44" s="36">
        <f t="shared" si="14"/>
        <v>188</v>
      </c>
      <c r="E44" s="36">
        <f>E45</f>
        <v>5305</v>
      </c>
      <c r="F44" s="36">
        <f>F45</f>
        <v>1851.4299999999998</v>
      </c>
      <c r="G44" s="36">
        <f>G45</f>
        <v>0</v>
      </c>
      <c r="H44" s="36">
        <f>H45</f>
        <v>12182.330000000002</v>
      </c>
      <c r="I44" s="36">
        <f>I45</f>
        <v>0</v>
      </c>
      <c r="J44" s="36">
        <f>SUM(E44:I44)</f>
        <v>19338.760000000002</v>
      </c>
      <c r="P44" s="40"/>
    </row>
    <row r="45" spans="1:18" s="11" customFormat="1" ht="12.75" thickBot="1" x14ac:dyDescent="0.25">
      <c r="B45" s="45" t="s">
        <v>41</v>
      </c>
      <c r="C45" s="12">
        <v>376</v>
      </c>
      <c r="D45" s="12">
        <v>188</v>
      </c>
      <c r="E45" s="12">
        <v>5305</v>
      </c>
      <c r="F45" s="46">
        <v>1851.4299999999998</v>
      </c>
      <c r="G45" s="47">
        <v>0</v>
      </c>
      <c r="H45" s="39">
        <v>12182.330000000002</v>
      </c>
      <c r="I45" s="46">
        <v>0</v>
      </c>
      <c r="J45" s="48">
        <f>SUM(E45:I45)</f>
        <v>19338.760000000002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24" zoomScaleNormal="100" zoomScaleSheetLayoutView="100" workbookViewId="0">
      <selection activeCell="B73" sqref="B73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73579</v>
      </c>
      <c r="D19" s="25">
        <f t="shared" si="0"/>
        <v>43053</v>
      </c>
      <c r="E19" s="25">
        <f t="shared" si="0"/>
        <v>755967.50743</v>
      </c>
      <c r="F19" s="25">
        <f t="shared" si="0"/>
        <v>229.65</v>
      </c>
      <c r="G19" s="25">
        <f t="shared" si="0"/>
        <v>0</v>
      </c>
      <c r="H19" s="25">
        <f t="shared" si="0"/>
        <v>0</v>
      </c>
      <c r="I19" s="25">
        <f t="shared" si="0"/>
        <v>843.11799999999994</v>
      </c>
      <c r="J19" s="25">
        <f>SUM(E19:I19)</f>
        <v>757040.27543000004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73579</v>
      </c>
      <c r="D22" s="34">
        <f t="shared" si="1"/>
        <v>43053</v>
      </c>
      <c r="E22" s="34">
        <f t="shared" si="1"/>
        <v>755967.50743</v>
      </c>
      <c r="F22" s="34">
        <f t="shared" si="1"/>
        <v>229.65</v>
      </c>
      <c r="G22" s="34">
        <f t="shared" si="1"/>
        <v>0</v>
      </c>
      <c r="H22" s="34">
        <f t="shared" si="1"/>
        <v>0</v>
      </c>
      <c r="I22" s="34">
        <f t="shared" si="1"/>
        <v>843.11799999999994</v>
      </c>
      <c r="J22" s="35">
        <f t="shared" si="1"/>
        <v>757040.27543000004</v>
      </c>
      <c r="M22" s="19"/>
    </row>
    <row r="23" spans="2:16" ht="12.75" x14ac:dyDescent="0.2">
      <c r="B23" s="62" t="s">
        <v>9</v>
      </c>
      <c r="C23" s="63">
        <f>C24+C28+C34+C36+C32+C26</f>
        <v>73579</v>
      </c>
      <c r="D23" s="63">
        <f t="shared" ref="D23:F23" si="2">D24+D28+D34+D36+D32+D26</f>
        <v>43053</v>
      </c>
      <c r="E23" s="63">
        <f t="shared" si="2"/>
        <v>755967.50743</v>
      </c>
      <c r="F23" s="63">
        <f t="shared" si="2"/>
        <v>229.65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843.11799999999994</v>
      </c>
      <c r="J23" s="64">
        <f t="shared" ref="J23:J43" si="4">SUM(E23:I23)</f>
        <v>757040.27543000004</v>
      </c>
      <c r="M23" s="19"/>
    </row>
    <row r="24" spans="2:16" ht="12.75" x14ac:dyDescent="0.2">
      <c r="B24" s="10" t="s">
        <v>10</v>
      </c>
      <c r="C24" s="36">
        <f t="shared" ref="C24:I24" si="5">C25</f>
        <v>294</v>
      </c>
      <c r="D24" s="36">
        <f t="shared" si="5"/>
        <v>147</v>
      </c>
      <c r="E24" s="36">
        <f t="shared" si="5"/>
        <v>208.1</v>
      </c>
      <c r="F24" s="36">
        <f t="shared" si="5"/>
        <v>227.53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435.63</v>
      </c>
      <c r="M24" s="19"/>
    </row>
    <row r="25" spans="2:16" s="11" customFormat="1" x14ac:dyDescent="0.2">
      <c r="B25" s="37" t="s">
        <v>11</v>
      </c>
      <c r="C25" s="12">
        <v>294</v>
      </c>
      <c r="D25" s="12">
        <v>147</v>
      </c>
      <c r="E25" s="12">
        <v>208.1</v>
      </c>
      <c r="F25" s="38">
        <v>227.53</v>
      </c>
      <c r="G25" s="39">
        <v>0</v>
      </c>
      <c r="H25" s="38">
        <v>0</v>
      </c>
      <c r="I25" s="38">
        <v>0</v>
      </c>
      <c r="J25" s="36">
        <f t="shared" si="4"/>
        <v>435.63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73285</v>
      </c>
      <c r="D28" s="42">
        <f t="shared" si="7"/>
        <v>42906</v>
      </c>
      <c r="E28" s="42">
        <f t="shared" si="7"/>
        <v>755759.40743000002</v>
      </c>
      <c r="F28" s="42">
        <f t="shared" si="7"/>
        <v>2.12</v>
      </c>
      <c r="G28" s="42">
        <f t="shared" si="7"/>
        <v>0</v>
      </c>
      <c r="H28" s="42">
        <f t="shared" si="7"/>
        <v>0</v>
      </c>
      <c r="I28" s="42">
        <f t="shared" si="7"/>
        <v>843.11799999999994</v>
      </c>
      <c r="J28" s="36">
        <f t="shared" si="4"/>
        <v>756604.64543000003</v>
      </c>
    </row>
    <row r="29" spans="2:16" s="11" customFormat="1" x14ac:dyDescent="0.2">
      <c r="B29" s="43" t="s">
        <v>15</v>
      </c>
      <c r="C29" s="12">
        <v>34412</v>
      </c>
      <c r="D29" s="12">
        <v>19315</v>
      </c>
      <c r="E29" s="12">
        <v>276012.79099999997</v>
      </c>
      <c r="F29" s="38">
        <v>2.12</v>
      </c>
      <c r="G29" s="39">
        <v>0</v>
      </c>
      <c r="H29" s="38">
        <v>0</v>
      </c>
      <c r="I29" s="38">
        <v>843.11799999999994</v>
      </c>
      <c r="J29" s="36">
        <f t="shared" si="4"/>
        <v>276858.02899999998</v>
      </c>
      <c r="P29" s="40"/>
    </row>
    <row r="30" spans="2:16" s="11" customFormat="1" x14ac:dyDescent="0.2">
      <c r="B30" s="43" t="s">
        <v>16</v>
      </c>
      <c r="C30" s="12">
        <v>38873</v>
      </c>
      <c r="D30" s="12">
        <v>23591</v>
      </c>
      <c r="E30" s="12">
        <v>479746.61643000005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479746.61643000005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8" zoomScale="110" zoomScaleNormal="110" zoomScaleSheetLayoutView="100" workbookViewId="0">
      <selection activeCell="C67" sqref="C6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5"/>
      <c r="C10" s="75"/>
      <c r="D10" s="75"/>
      <c r="E10" s="75"/>
      <c r="F10" s="75"/>
      <c r="G10" s="75"/>
      <c r="H10" s="75"/>
      <c r="I10" s="75"/>
      <c r="J10" s="75"/>
    </row>
    <row r="11" spans="2:10" ht="12" customHeight="1" x14ac:dyDescent="0.2">
      <c r="B11" s="75"/>
      <c r="C11" s="75"/>
      <c r="D11" s="75"/>
      <c r="E11" s="75"/>
      <c r="F11" s="75"/>
      <c r="G11" s="75"/>
      <c r="H11" s="75"/>
      <c r="I11" s="75"/>
      <c r="J11" s="75"/>
    </row>
    <row r="12" spans="2:10" ht="12" customHeight="1" x14ac:dyDescent="0.2">
      <c r="B12" s="75"/>
      <c r="C12" s="75"/>
      <c r="D12" s="75"/>
      <c r="E12" s="75"/>
      <c r="F12" s="75"/>
      <c r="G12" s="75"/>
      <c r="H12" s="75"/>
      <c r="I12" s="75"/>
      <c r="J12" s="75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6" t="s">
        <v>0</v>
      </c>
      <c r="C15" s="79" t="s">
        <v>1</v>
      </c>
      <c r="D15" s="80"/>
      <c r="E15" s="81"/>
      <c r="F15" s="73" t="s">
        <v>2</v>
      </c>
      <c r="G15" s="73" t="s">
        <v>3</v>
      </c>
      <c r="H15" s="73" t="s">
        <v>4</v>
      </c>
      <c r="I15" s="73" t="s">
        <v>5</v>
      </c>
      <c r="J15" s="73" t="s">
        <v>52</v>
      </c>
    </row>
    <row r="16" spans="2:10" ht="18.75" customHeight="1" x14ac:dyDescent="0.2">
      <c r="B16" s="77"/>
      <c r="C16" s="73" t="s">
        <v>49</v>
      </c>
      <c r="D16" s="73" t="s">
        <v>50</v>
      </c>
      <c r="E16" s="73" t="s">
        <v>51</v>
      </c>
      <c r="F16" s="82"/>
      <c r="G16" s="82"/>
      <c r="H16" s="82"/>
      <c r="I16" s="82"/>
      <c r="J16" s="82"/>
    </row>
    <row r="17" spans="2:16" ht="27" customHeight="1" thickBot="1" x14ac:dyDescent="0.25">
      <c r="B17" s="78"/>
      <c r="C17" s="74"/>
      <c r="D17" s="74"/>
      <c r="E17" s="74"/>
      <c r="F17" s="74"/>
      <c r="G17" s="74"/>
      <c r="H17" s="74"/>
      <c r="I17" s="74"/>
      <c r="J17" s="74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9438</v>
      </c>
      <c r="D19" s="25">
        <f t="shared" si="0"/>
        <v>4970</v>
      </c>
      <c r="E19" s="25">
        <f t="shared" si="0"/>
        <v>34937.554999999993</v>
      </c>
      <c r="F19" s="25">
        <f t="shared" si="0"/>
        <v>107</v>
      </c>
      <c r="G19" s="25">
        <f t="shared" si="0"/>
        <v>0</v>
      </c>
      <c r="H19" s="25">
        <f t="shared" si="0"/>
        <v>0</v>
      </c>
      <c r="I19" s="25">
        <f t="shared" si="0"/>
        <v>194.5</v>
      </c>
      <c r="J19" s="25">
        <f>SUM(E19:I19)</f>
        <v>35239.054999999993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9438</v>
      </c>
      <c r="D22" s="34">
        <f t="shared" si="1"/>
        <v>4970</v>
      </c>
      <c r="E22" s="34">
        <f t="shared" si="1"/>
        <v>34937.554999999993</v>
      </c>
      <c r="F22" s="34">
        <f t="shared" si="1"/>
        <v>107</v>
      </c>
      <c r="G22" s="34">
        <f t="shared" si="1"/>
        <v>0</v>
      </c>
      <c r="H22" s="34">
        <f t="shared" si="1"/>
        <v>0</v>
      </c>
      <c r="I22" s="34">
        <f t="shared" si="1"/>
        <v>194.5</v>
      </c>
      <c r="J22" s="35">
        <f t="shared" si="1"/>
        <v>35239.054999999993</v>
      </c>
      <c r="M22" s="19"/>
    </row>
    <row r="23" spans="2:16" ht="12.75" x14ac:dyDescent="0.2">
      <c r="B23" s="62" t="s">
        <v>9</v>
      </c>
      <c r="C23" s="63">
        <f>C24+C28+C34+C36+C32+C26</f>
        <v>9438</v>
      </c>
      <c r="D23" s="63">
        <f t="shared" ref="D23:F23" si="2">D24+D28+D34+D36+D32+D26</f>
        <v>4970</v>
      </c>
      <c r="E23" s="63">
        <f t="shared" si="2"/>
        <v>34937.554999999993</v>
      </c>
      <c r="F23" s="63">
        <f t="shared" si="2"/>
        <v>107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194.5</v>
      </c>
      <c r="J23" s="64">
        <f t="shared" ref="J23:J43" si="4">SUM(E23:I23)</f>
        <v>35239.054999999993</v>
      </c>
      <c r="M23" s="19"/>
    </row>
    <row r="24" spans="2:16" ht="12.75" x14ac:dyDescent="0.2">
      <c r="B24" s="10" t="s">
        <v>10</v>
      </c>
      <c r="C24" s="36">
        <f t="shared" ref="C24:I24" si="5">C25</f>
        <v>270</v>
      </c>
      <c r="D24" s="36">
        <f t="shared" si="5"/>
        <v>142</v>
      </c>
      <c r="E24" s="36">
        <f t="shared" si="5"/>
        <v>11.504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11.504</v>
      </c>
      <c r="M24" s="19"/>
    </row>
    <row r="25" spans="2:16" s="11" customFormat="1" x14ac:dyDescent="0.2">
      <c r="B25" s="37" t="s">
        <v>11</v>
      </c>
      <c r="C25" s="12">
        <v>270</v>
      </c>
      <c r="D25" s="12">
        <v>142</v>
      </c>
      <c r="E25" s="12">
        <v>11.504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11.504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9150</v>
      </c>
      <c r="D28" s="42">
        <f t="shared" si="7"/>
        <v>4818</v>
      </c>
      <c r="E28" s="42">
        <f t="shared" si="7"/>
        <v>34844.416999999994</v>
      </c>
      <c r="F28" s="42">
        <f t="shared" si="7"/>
        <v>107</v>
      </c>
      <c r="G28" s="42">
        <f t="shared" si="7"/>
        <v>0</v>
      </c>
      <c r="H28" s="42">
        <f t="shared" si="7"/>
        <v>0</v>
      </c>
      <c r="I28" s="42">
        <f t="shared" si="7"/>
        <v>194.5</v>
      </c>
      <c r="J28" s="36">
        <f t="shared" si="4"/>
        <v>35145.916999999994</v>
      </c>
    </row>
    <row r="29" spans="2:16" s="11" customFormat="1" x14ac:dyDescent="0.2">
      <c r="B29" s="43" t="s">
        <v>15</v>
      </c>
      <c r="C29" s="12">
        <v>5302</v>
      </c>
      <c r="D29" s="12">
        <v>2720</v>
      </c>
      <c r="E29" s="12">
        <v>23154.786999999997</v>
      </c>
      <c r="F29" s="38">
        <v>107</v>
      </c>
      <c r="G29" s="39">
        <v>0</v>
      </c>
      <c r="H29" s="38">
        <v>0</v>
      </c>
      <c r="I29" s="38">
        <v>194.5</v>
      </c>
      <c r="J29" s="36">
        <f t="shared" si="4"/>
        <v>23456.286999999997</v>
      </c>
      <c r="P29" s="40"/>
    </row>
    <row r="30" spans="2:16" s="11" customFormat="1" x14ac:dyDescent="0.2">
      <c r="B30" s="43" t="s">
        <v>16</v>
      </c>
      <c r="C30" s="12">
        <v>3848</v>
      </c>
      <c r="D30" s="12">
        <v>2098</v>
      </c>
      <c r="E30" s="12">
        <v>11689.629999999997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11689.629999999997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18</v>
      </c>
      <c r="D32" s="36">
        <f t="shared" si="8"/>
        <v>10</v>
      </c>
      <c r="E32" s="36">
        <f>E33</f>
        <v>81.634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81.634</v>
      </c>
      <c r="P32" s="40"/>
    </row>
    <row r="33" spans="1:18" s="11" customFormat="1" x14ac:dyDescent="0.2">
      <c r="A33" s="40"/>
      <c r="B33" s="43" t="s">
        <v>19</v>
      </c>
      <c r="C33" s="12">
        <v>18</v>
      </c>
      <c r="D33" s="12">
        <v>10</v>
      </c>
      <c r="E33" s="12">
        <v>81.634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81.634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2024-03-12T17:38:50Z</dcterms:modified>
</cp:coreProperties>
</file>