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5 MAYO 2024\"/>
    </mc:Choice>
  </mc:AlternateContent>
  <xr:revisionPtr revIDLastSave="0" documentId="13_ncr:1_{10CCB398-54B0-432F-9621-F52BD8BEEA0E}" xr6:coauthVersionLast="47" xr6:coauthVersionMax="47" xr10:uidLastSave="{00000000-0000-0000-0000-000000000000}"/>
  <bookViews>
    <workbookView xWindow="-120" yWindow="-120" windowWidth="24240" windowHeight="13140" tabRatio="820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9" l="1"/>
  <c r="N35" i="9"/>
  <c r="N36" i="9"/>
  <c r="N37" i="9"/>
  <c r="N38" i="9"/>
  <c r="N39" i="9"/>
  <c r="N40" i="9"/>
  <c r="N41" i="9"/>
  <c r="N42" i="9"/>
  <c r="N43" i="9"/>
  <c r="N44" i="9"/>
  <c r="N45" i="9"/>
  <c r="M34" i="9"/>
  <c r="M35" i="9"/>
  <c r="M38" i="9"/>
  <c r="M39" i="9"/>
  <c r="M40" i="9"/>
  <c r="M41" i="9"/>
  <c r="M43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J51" i="10" s="1"/>
  <c r="D51" i="10"/>
  <c r="C51" i="10"/>
  <c r="J50" i="10"/>
  <c r="I49" i="10"/>
  <c r="H49" i="10"/>
  <c r="G49" i="10"/>
  <c r="F49" i="10"/>
  <c r="E49" i="10"/>
  <c r="D49" i="10"/>
  <c r="C49" i="10"/>
  <c r="I48" i="10"/>
  <c r="I47" i="10" s="1"/>
  <c r="E48" i="10"/>
  <c r="E47" i="10" s="1"/>
  <c r="J45" i="10"/>
  <c r="I44" i="10"/>
  <c r="H44" i="10"/>
  <c r="G44" i="10"/>
  <c r="F44" i="10"/>
  <c r="J44" i="10" s="1"/>
  <c r="E44" i="10"/>
  <c r="D44" i="10"/>
  <c r="C44" i="10"/>
  <c r="J43" i="10"/>
  <c r="J42" i="10"/>
  <c r="I41" i="10"/>
  <c r="H41" i="10"/>
  <c r="H38" i="10" s="1"/>
  <c r="G41" i="10"/>
  <c r="F41" i="10"/>
  <c r="E41" i="10"/>
  <c r="D41" i="10"/>
  <c r="C41" i="10"/>
  <c r="J40" i="10"/>
  <c r="I39" i="10"/>
  <c r="I38" i="10" s="1"/>
  <c r="H39" i="10"/>
  <c r="G39" i="10"/>
  <c r="F39" i="10"/>
  <c r="F38" i="10" s="1"/>
  <c r="E39" i="10"/>
  <c r="D39" i="10"/>
  <c r="C39" i="10"/>
  <c r="G38" i="10"/>
  <c r="E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E23" i="10" s="1"/>
  <c r="D34" i="10"/>
  <c r="C34" i="10"/>
  <c r="J33" i="10"/>
  <c r="I32" i="10"/>
  <c r="H32" i="10"/>
  <c r="G32" i="10"/>
  <c r="F32" i="10"/>
  <c r="E32" i="10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F48" i="10" l="1"/>
  <c r="F47" i="10" s="1"/>
  <c r="C48" i="10"/>
  <c r="C47" i="10" s="1"/>
  <c r="G48" i="10"/>
  <c r="G47" i="10" s="1"/>
  <c r="J47" i="10" s="1"/>
  <c r="D48" i="10"/>
  <c r="D47" i="10" s="1"/>
  <c r="H48" i="10"/>
  <c r="H47" i="10" s="1"/>
  <c r="J49" i="10"/>
  <c r="J32" i="10"/>
  <c r="D38" i="10"/>
  <c r="C38" i="10"/>
  <c r="J28" i="10"/>
  <c r="J34" i="10"/>
  <c r="I22" i="10"/>
  <c r="I19" i="10" s="1"/>
  <c r="H23" i="10"/>
  <c r="H22" i="10" s="1"/>
  <c r="H19" i="10" s="1"/>
  <c r="G23" i="10"/>
  <c r="G22" i="10" s="1"/>
  <c r="J24" i="10"/>
  <c r="F23" i="10"/>
  <c r="J39" i="10"/>
  <c r="J38" i="10"/>
  <c r="J41" i="10"/>
  <c r="D23" i="10"/>
  <c r="D22" i="10" s="1"/>
  <c r="C23" i="10"/>
  <c r="C22" i="10" s="1"/>
  <c r="C19" i="10" s="1"/>
  <c r="J36" i="10"/>
  <c r="J53" i="10"/>
  <c r="J48" i="10" s="1"/>
  <c r="E22" i="10"/>
  <c r="E19" i="10" s="1"/>
  <c r="D19" i="10" l="1"/>
  <c r="G19" i="10"/>
  <c r="J23" i="10"/>
  <c r="J22" i="10" s="1"/>
  <c r="F22" i="10"/>
  <c r="F19" i="10" s="1"/>
  <c r="J19" i="10" s="1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D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D48" i="8" s="1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8" l="1"/>
  <c r="J48" i="7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I38" i="9" l="1"/>
  <c r="K38" i="9"/>
  <c r="C38" i="9"/>
  <c r="C48" i="9"/>
  <c r="C47" i="9" s="1"/>
  <c r="M24" i="9"/>
  <c r="I23" i="9"/>
  <c r="J26" i="9"/>
  <c r="N26" i="9" s="1"/>
  <c r="J24" i="9"/>
  <c r="N24" i="9" s="1"/>
  <c r="L38" i="9"/>
  <c r="L23" i="9"/>
  <c r="M28" i="9"/>
  <c r="K23" i="9"/>
  <c r="J36" i="9"/>
  <c r="F23" i="9"/>
  <c r="J34" i="9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K22" i="9" l="1"/>
  <c r="K19" i="9" s="1"/>
  <c r="I22" i="9"/>
  <c r="C22" i="9"/>
  <c r="C19" i="9" s="1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<sst xmlns="http://schemas.openxmlformats.org/spreadsheetml/2006/main" count="359" uniqueCount="59">
  <si>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</si>
  <si>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</si>
  <si>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</si>
  <si>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</si>
  <si>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</si>
  <si>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</si>
  <si>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</si>
  <si>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</si>
  <si>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</si>
  <si>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</si>
  <si>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</si>
  <si>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</si>
  <si>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</si>
  <si>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</si>
  <si>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</si>
  <si>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</si>
  <si>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</si>
  <si>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</si>
  <si>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</si>
  <si>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</si>
  <si>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</si>
  <si>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</si>
  <si>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</si>
  <si>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</si>
  <si>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</si>
  <si>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</si>
  <si>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</si>
  <si>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</si>
  <si>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</si>
  <si>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</si>
  <si>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</si>
  <si>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</si>
  <si>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</si>
  <si>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</si>
  <si>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</si>
  <si>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</si>
  <si>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</si>
  <si>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</si>
  <si>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</si>
  <si>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</si>
  <si>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</si>
  <si>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</si>
  <si>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</si>
  <si>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</si>
  <si>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</si>
  <si>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</si>
  <si>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</si>
  <si>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</si>
  <si>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</si>
  <si>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(May-24)</t>
  </si>
  <si>
    <t>Unidades
(May-24)</t>
  </si>
  <si>
    <t>TM
(May-24)</t>
  </si>
  <si>
    <t>Total
TM
(May-24)</t>
  </si>
  <si>
    <t>Elaborado por el Área de Estadísticas - DOMA, junio 2024.</t>
  </si>
  <si>
    <t>TOTAL
TEUS
(May-23)</t>
  </si>
  <si>
    <t>TOTAL
TM
(May-23)</t>
  </si>
  <si>
    <t>%
VARIACIÓN TEUS
(May -2024/2023)</t>
  </si>
  <si>
    <t>%
VARIACIÓN TM 
(May - 2024/2023)</t>
  </si>
  <si>
    <t>Elaborado por el Área de Estadísticas - DOMA,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</si>
</sst>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90" zoomScaleNormal="90" zoomScaleSheetLayoutView="100" workbookViewId="0">
      <selection activeCell="B41" sqref="B41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54</v>
      </c>
      <c r="L15" s="80" t="s">
        <v>55</v>
      </c>
      <c r="M15" s="83" t="s">
        <v>56</v>
      </c>
      <c r="N15" s="83" t="s">
        <v>57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281670</v>
      </c>
      <c r="D19" s="25">
        <f t="shared" si="0"/>
        <v>165439</v>
      </c>
      <c r="E19" s="25">
        <f t="shared" si="0"/>
        <v>2714776.4881900009</v>
      </c>
      <c r="F19" s="25">
        <f t="shared" si="0"/>
        <v>312628.25999999995</v>
      </c>
      <c r="G19" s="25">
        <f t="shared" si="0"/>
        <v>1904245.6400000001</v>
      </c>
      <c r="H19" s="25">
        <f t="shared" si="0"/>
        <v>229128.52899999998</v>
      </c>
      <c r="I19" s="25">
        <f t="shared" si="0"/>
        <v>25869.513000000003</v>
      </c>
      <c r="J19" s="25">
        <f>SUM(E19:I19)</f>
        <v>5186648.4301900016</v>
      </c>
      <c r="K19" s="55">
        <f>+K22+K47</f>
        <v>269749</v>
      </c>
      <c r="L19" s="55">
        <f>+L22+L47</f>
        <v>4348814.7615</v>
      </c>
      <c r="M19" s="66">
        <f>(C19/K19)-1</f>
        <v>4.4192934913567905E-2</v>
      </c>
      <c r="N19" s="67">
        <f>(J19/L19)-1</f>
        <v>0.19265793431979028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281670</v>
      </c>
      <c r="D22" s="34">
        <f t="shared" si="1"/>
        <v>165439</v>
      </c>
      <c r="E22" s="34">
        <f t="shared" si="1"/>
        <v>2714776.4881900009</v>
      </c>
      <c r="F22" s="34">
        <f t="shared" si="1"/>
        <v>310886.25999999995</v>
      </c>
      <c r="G22" s="34">
        <f t="shared" si="1"/>
        <v>1904245.6400000001</v>
      </c>
      <c r="H22" s="34">
        <f t="shared" si="1"/>
        <v>228992.52899999998</v>
      </c>
      <c r="I22" s="34">
        <f t="shared" si="1"/>
        <v>25869.513000000003</v>
      </c>
      <c r="J22" s="35">
        <f t="shared" si="1"/>
        <v>5184770.4301900007</v>
      </c>
      <c r="K22" s="56">
        <f t="shared" si="1"/>
        <v>269749</v>
      </c>
      <c r="L22" s="56">
        <f t="shared" si="1"/>
        <v>4347228.1215000004</v>
      </c>
      <c r="M22" s="68">
        <f>(C22/K22)-1</f>
        <v>4.4192934913567905E-2</v>
      </c>
      <c r="N22" s="68">
        <f>(J22/L22)-1</f>
        <v>0.19266122809331865</v>
      </c>
      <c r="Q22" s="19"/>
    </row>
    <row r="23" spans="2:20" ht="13.5" thickBot="1" x14ac:dyDescent="0.25">
      <c r="B23" s="62" t="s">
        <v>9</v>
      </c>
      <c r="C23" s="63">
        <f>C24+C28+C34+C36+C32+C26</f>
        <v>280754</v>
      </c>
      <c r="D23" s="63">
        <f t="shared" ref="D23:F23" si="2">D24+D28+D34+D36+D32+D26</f>
        <v>164981</v>
      </c>
      <c r="E23" s="63">
        <f t="shared" si="2"/>
        <v>2706497.0081900009</v>
      </c>
      <c r="F23" s="63">
        <f t="shared" si="2"/>
        <v>286984.94999999995</v>
      </c>
      <c r="G23" s="63">
        <f>G24+G28+G34+G36+G32+G26</f>
        <v>1904245.6400000001</v>
      </c>
      <c r="H23" s="63">
        <f t="shared" ref="H23:I23" si="3">H24+H28+H34+H36+H32+H26</f>
        <v>215332.49899999998</v>
      </c>
      <c r="I23" s="63">
        <f t="shared" si="3"/>
        <v>25698.513000000003</v>
      </c>
      <c r="J23" s="64">
        <f t="shared" ref="J23:J43" si="4">SUM(E23:I23)</f>
        <v>5138758.6101900004</v>
      </c>
      <c r="K23" s="57">
        <f>K24+K28+K32+K34+K36+K26</f>
        <v>268936</v>
      </c>
      <c r="L23" s="57">
        <f>L24+L28+L32+L34+L36+L26</f>
        <v>4312596.3015000001</v>
      </c>
      <c r="M23" s="68">
        <f t="shared" ref="M23:M45" si="5">(C23/K23)-1</f>
        <v>4.3943540470595233E-2</v>
      </c>
      <c r="N23" s="68">
        <f t="shared" ref="N23:N56" si="6">(J23/L23)-1</f>
        <v>0.19156959078285296</v>
      </c>
      <c r="Q23" s="19"/>
    </row>
    <row r="24" spans="2:20" ht="13.5" thickBot="1" x14ac:dyDescent="0.25">
      <c r="B24" s="10" t="s">
        <v>10</v>
      </c>
      <c r="C24" s="36">
        <f t="shared" ref="C24:I24" si="7">C25</f>
        <v>16583</v>
      </c>
      <c r="D24" s="36">
        <f t="shared" si="7"/>
        <v>8917</v>
      </c>
      <c r="E24" s="36">
        <f t="shared" si="7"/>
        <v>109486.44599999997</v>
      </c>
      <c r="F24" s="36">
        <f t="shared" si="7"/>
        <v>316.37</v>
      </c>
      <c r="G24" s="36">
        <f t="shared" si="7"/>
        <v>38260.590000000004</v>
      </c>
      <c r="H24" s="36">
        <f t="shared" si="7"/>
        <v>0</v>
      </c>
      <c r="I24" s="36">
        <f t="shared" si="7"/>
        <v>0</v>
      </c>
      <c r="J24" s="36">
        <f t="shared" si="4"/>
        <v>148063.40599999996</v>
      </c>
      <c r="K24" s="57">
        <f>K25</f>
        <v>24926</v>
      </c>
      <c r="L24" s="57">
        <f>L25</f>
        <v>168927.144</v>
      </c>
      <c r="M24" s="68">
        <f t="shared" si="5"/>
        <v>-0.33471074380165289</v>
      </c>
      <c r="N24" s="68">
        <f t="shared" si="6"/>
        <v>-0.12350731508253077</v>
      </c>
      <c r="Q24" s="19"/>
    </row>
    <row r="25" spans="2:20" s="11" customFormat="1" ht="12.75" thickBot="1" x14ac:dyDescent="0.25">
      <c r="B25" s="37" t="s">
        <v>11</v>
      </c>
      <c r="C25" s="12">
        <v>16583</v>
      </c>
      <c r="D25" s="12">
        <v>8917</v>
      </c>
      <c r="E25" s="12">
        <v>109486.44599999997</v>
      </c>
      <c r="F25" s="38">
        <v>316.37</v>
      </c>
      <c r="G25" s="39">
        <v>38260.590000000004</v>
      </c>
      <c r="H25" s="38">
        <v>0</v>
      </c>
      <c r="I25" s="38">
        <v>0</v>
      </c>
      <c r="J25" s="36">
        <f t="shared" si="4"/>
        <v>148063.40599999996</v>
      </c>
      <c r="K25" s="58">
        <v>24926</v>
      </c>
      <c r="L25" s="58">
        <v>168927.144</v>
      </c>
      <c r="M25" s="68">
        <f t="shared" si="5"/>
        <v>-0.33471074380165289</v>
      </c>
      <c r="N25" s="68">
        <f t="shared" si="6"/>
        <v>-0.12350731508253077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1366</v>
      </c>
      <c r="D26" s="36">
        <f t="shared" si="8"/>
        <v>718</v>
      </c>
      <c r="E26" s="36">
        <f>E27</f>
        <v>3479.47</v>
      </c>
      <c r="F26" s="36">
        <f>F27</f>
        <v>0</v>
      </c>
      <c r="G26" s="36">
        <f>G27</f>
        <v>362112.92000000004</v>
      </c>
      <c r="H26" s="36">
        <f>H27</f>
        <v>0</v>
      </c>
      <c r="I26" s="36">
        <f>I27</f>
        <v>0</v>
      </c>
      <c r="J26" s="36">
        <f t="shared" si="4"/>
        <v>365592.39</v>
      </c>
      <c r="K26" s="57">
        <f>K27</f>
        <v>0</v>
      </c>
      <c r="L26" s="57">
        <f>L27</f>
        <v>208404.08000000002</v>
      </c>
      <c r="M26" s="68" t="s">
        <v>13</v>
      </c>
      <c r="N26" s="68">
        <f t="shared" si="6"/>
        <v>0.75424775752950701</v>
      </c>
      <c r="T26" s="40"/>
    </row>
    <row r="27" spans="2:20" s="40" customFormat="1" ht="12.75" thickBot="1" x14ac:dyDescent="0.25">
      <c r="B27" s="41" t="s">
        <v>40</v>
      </c>
      <c r="C27" s="12">
        <v>1366</v>
      </c>
      <c r="D27" s="12">
        <v>718</v>
      </c>
      <c r="E27" s="39">
        <v>3479.47</v>
      </c>
      <c r="F27" s="38">
        <v>0</v>
      </c>
      <c r="G27" s="39">
        <v>362112.92000000004</v>
      </c>
      <c r="H27" s="38">
        <v>0</v>
      </c>
      <c r="I27" s="38">
        <v>0</v>
      </c>
      <c r="J27" s="36">
        <f t="shared" si="4"/>
        <v>365592.39</v>
      </c>
      <c r="K27" s="58">
        <v>0</v>
      </c>
      <c r="L27" s="58">
        <v>208404.08000000002</v>
      </c>
      <c r="M27" s="68" t="s">
        <v>13</v>
      </c>
      <c r="N27" s="68">
        <f t="shared" si="6"/>
        <v>0.75424775752950701</v>
      </c>
    </row>
    <row r="28" spans="2:20" ht="13.5" thickBot="1" x14ac:dyDescent="0.25">
      <c r="B28" s="10" t="s">
        <v>14</v>
      </c>
      <c r="C28" s="42">
        <f t="shared" ref="C28:D28" si="9">SUM(C29:C31)</f>
        <v>259206</v>
      </c>
      <c r="D28" s="42">
        <f t="shared" si="9"/>
        <v>153431</v>
      </c>
      <c r="E28" s="42">
        <f t="shared" ref="E28:I28" si="10">SUM(E29:E31)</f>
        <v>2568135.2581900004</v>
      </c>
      <c r="F28" s="42">
        <f t="shared" si="10"/>
        <v>206578.05799999996</v>
      </c>
      <c r="G28" s="42">
        <f t="shared" si="10"/>
        <v>750125.96800000011</v>
      </c>
      <c r="H28" s="42">
        <f t="shared" si="10"/>
        <v>203538.26099999997</v>
      </c>
      <c r="I28" s="42">
        <f t="shared" si="10"/>
        <v>25015.818000000003</v>
      </c>
      <c r="J28" s="36">
        <f t="shared" si="4"/>
        <v>3753393.3631900009</v>
      </c>
      <c r="K28" s="57">
        <f>SUM(K29:K31)</f>
        <v>242792</v>
      </c>
      <c r="L28" s="57">
        <f>SUM(L29:L31)</f>
        <v>3178800.2445000005</v>
      </c>
      <c r="M28" s="68">
        <f t="shared" si="5"/>
        <v>6.760519292233691E-2</v>
      </c>
      <c r="N28" s="68">
        <f t="shared" si="6"/>
        <v>0.18075785657943388</v>
      </c>
    </row>
    <row r="29" spans="2:20" s="11" customFormat="1" ht="12.75" thickBot="1" x14ac:dyDescent="0.25">
      <c r="B29" s="43" t="s">
        <v>15</v>
      </c>
      <c r="C29" s="12">
        <v>87830</v>
      </c>
      <c r="D29" s="12">
        <v>50371</v>
      </c>
      <c r="E29" s="12">
        <v>705448.85699999996</v>
      </c>
      <c r="F29" s="38">
        <v>206578.05799999996</v>
      </c>
      <c r="G29" s="39">
        <v>433917.39799999999</v>
      </c>
      <c r="H29" s="38">
        <v>203538.26099999997</v>
      </c>
      <c r="I29" s="38">
        <v>25015.818000000003</v>
      </c>
      <c r="J29" s="36">
        <f t="shared" si="4"/>
        <v>1574498.3919999998</v>
      </c>
      <c r="K29" s="58">
        <v>101153</v>
      </c>
      <c r="L29" s="58">
        <v>1298823.3660000002</v>
      </c>
      <c r="M29" s="68">
        <f t="shared" si="5"/>
        <v>-0.13171136792779259</v>
      </c>
      <c r="N29" s="68">
        <f t="shared" si="6"/>
        <v>0.21224982027309758</v>
      </c>
      <c r="T29" s="40"/>
    </row>
    <row r="30" spans="2:20" s="11" customFormat="1" ht="12.75" thickBot="1" x14ac:dyDescent="0.25">
      <c r="B30" s="43" t="s">
        <v>16</v>
      </c>
      <c r="C30" s="12">
        <v>171376</v>
      </c>
      <c r="D30" s="12">
        <v>103060</v>
      </c>
      <c r="E30" s="12">
        <v>1862686.4011900006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1862686.4011900006</v>
      </c>
      <c r="K30" s="58">
        <v>141639</v>
      </c>
      <c r="L30" s="58">
        <v>1568569.1485000001</v>
      </c>
      <c r="M30" s="68">
        <f t="shared" si="5"/>
        <v>0.20994923714513658</v>
      </c>
      <c r="N30" s="68">
        <f t="shared" si="6"/>
        <v>0.18750671780792105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316208.57000000007</v>
      </c>
      <c r="H31" s="38">
        <v>0</v>
      </c>
      <c r="I31" s="38">
        <v>0</v>
      </c>
      <c r="J31" s="36">
        <f t="shared" si="4"/>
        <v>316208.57000000007</v>
      </c>
      <c r="K31" s="58">
        <v>0</v>
      </c>
      <c r="L31" s="58">
        <v>311407.73</v>
      </c>
      <c r="M31" s="68" t="s">
        <v>13</v>
      </c>
      <c r="N31" s="68">
        <f t="shared" si="6"/>
        <v>1.5416572992584587E-2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3266</v>
      </c>
      <c r="D32" s="36">
        <f t="shared" si="11"/>
        <v>1654</v>
      </c>
      <c r="E32" s="36">
        <f>E33</f>
        <v>20857.826999999997</v>
      </c>
      <c r="F32" s="36">
        <f>F33</f>
        <v>13000.73</v>
      </c>
      <c r="G32" s="36">
        <f>G33</f>
        <v>163324.24800000002</v>
      </c>
      <c r="H32" s="36">
        <f>H33</f>
        <v>0</v>
      </c>
      <c r="I32" s="36">
        <f>I33</f>
        <v>682.69500000000005</v>
      </c>
      <c r="J32" s="36">
        <f t="shared" si="4"/>
        <v>197865.50000000003</v>
      </c>
      <c r="K32" s="57">
        <f>K33</f>
        <v>650</v>
      </c>
      <c r="L32" s="57">
        <f>L33</f>
        <v>142617.28999999998</v>
      </c>
      <c r="M32" s="68" t="s">
        <v>39</v>
      </c>
      <c r="N32" s="68">
        <f t="shared" si="6"/>
        <v>0.38738788263330526</v>
      </c>
      <c r="T32" s="40"/>
    </row>
    <row r="33" spans="1:22" s="11" customFormat="1" ht="12.75" thickBot="1" x14ac:dyDescent="0.25">
      <c r="A33" s="40"/>
      <c r="B33" s="43" t="s">
        <v>19</v>
      </c>
      <c r="C33" s="12">
        <v>3266</v>
      </c>
      <c r="D33" s="12">
        <v>1654</v>
      </c>
      <c r="E33" s="12">
        <v>20857.826999999997</v>
      </c>
      <c r="F33" s="38">
        <v>13000.73</v>
      </c>
      <c r="G33" s="39">
        <v>163324.24800000002</v>
      </c>
      <c r="H33" s="38">
        <v>0</v>
      </c>
      <c r="I33" s="38">
        <v>682.69500000000005</v>
      </c>
      <c r="J33" s="36">
        <f t="shared" si="4"/>
        <v>197865.50000000003</v>
      </c>
      <c r="K33" s="58">
        <v>650</v>
      </c>
      <c r="L33" s="58">
        <v>142617.28999999998</v>
      </c>
      <c r="M33" s="68" t="s">
        <v>39</v>
      </c>
      <c r="N33" s="68">
        <f t="shared" si="6"/>
        <v>0.38738788263330526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333</v>
      </c>
      <c r="D34" s="36">
        <f t="shared" si="12"/>
        <v>261</v>
      </c>
      <c r="E34" s="36">
        <f t="shared" si="12"/>
        <v>4538.0070000000005</v>
      </c>
      <c r="F34" s="36">
        <f t="shared" si="12"/>
        <v>67029.792000000001</v>
      </c>
      <c r="G34" s="36">
        <f t="shared" si="12"/>
        <v>527102.91399999987</v>
      </c>
      <c r="H34" s="36">
        <f t="shared" si="12"/>
        <v>11727.237999999999</v>
      </c>
      <c r="I34" s="36">
        <f t="shared" si="12"/>
        <v>0</v>
      </c>
      <c r="J34" s="36">
        <f t="shared" si="4"/>
        <v>610397.95099999988</v>
      </c>
      <c r="K34" s="57">
        <f>K35</f>
        <v>568</v>
      </c>
      <c r="L34" s="57">
        <f>L35</f>
        <v>581080.54299999983</v>
      </c>
      <c r="M34" s="68">
        <f t="shared" si="5"/>
        <v>-0.41373239436619713</v>
      </c>
      <c r="N34" s="68">
        <f t="shared" si="6"/>
        <v>5.0453260487161256E-2</v>
      </c>
      <c r="T34" s="40"/>
    </row>
    <row r="35" spans="1:22" s="11" customFormat="1" ht="12.75" thickBot="1" x14ac:dyDescent="0.25">
      <c r="B35" s="41" t="s">
        <v>21</v>
      </c>
      <c r="C35" s="12">
        <v>333</v>
      </c>
      <c r="D35" s="12">
        <v>261</v>
      </c>
      <c r="E35" s="12">
        <v>4538.0070000000005</v>
      </c>
      <c r="F35" s="38">
        <v>67029.792000000001</v>
      </c>
      <c r="G35" s="39">
        <v>527102.91399999987</v>
      </c>
      <c r="H35" s="38">
        <v>11727.237999999999</v>
      </c>
      <c r="I35" s="38">
        <v>0</v>
      </c>
      <c r="J35" s="36">
        <f t="shared" si="4"/>
        <v>610397.95099999988</v>
      </c>
      <c r="K35" s="58">
        <v>568</v>
      </c>
      <c r="L35" s="58">
        <v>581080.54299999983</v>
      </c>
      <c r="M35" s="68">
        <f t="shared" si="5"/>
        <v>-0.41373239436619713</v>
      </c>
      <c r="N35" s="68">
        <f t="shared" si="6"/>
        <v>5.0453260487161256E-2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60</v>
      </c>
      <c r="G36" s="36">
        <f>G37</f>
        <v>63319</v>
      </c>
      <c r="H36" s="36">
        <f>H37</f>
        <v>67</v>
      </c>
      <c r="I36" s="36">
        <f>I37</f>
        <v>0</v>
      </c>
      <c r="J36" s="36">
        <f t="shared" si="4"/>
        <v>63446</v>
      </c>
      <c r="K36" s="57">
        <f>K37</f>
        <v>0</v>
      </c>
      <c r="L36" s="57">
        <f>L37</f>
        <v>32767</v>
      </c>
      <c r="M36" s="68" t="s">
        <v>13</v>
      </c>
      <c r="N36" s="68">
        <f t="shared" si="6"/>
        <v>0.9362773522141179</v>
      </c>
      <c r="T36" s="40"/>
    </row>
    <row r="37" spans="1:22" s="11" customFormat="1" ht="12.75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60</v>
      </c>
      <c r="G37" s="39">
        <v>63319</v>
      </c>
      <c r="H37" s="38">
        <v>67</v>
      </c>
      <c r="I37" s="38">
        <v>0</v>
      </c>
      <c r="J37" s="36">
        <f t="shared" si="4"/>
        <v>63446</v>
      </c>
      <c r="K37" s="58">
        <v>0</v>
      </c>
      <c r="L37" s="58">
        <v>32767</v>
      </c>
      <c r="M37" s="68" t="s">
        <v>13</v>
      </c>
      <c r="N37" s="68">
        <f t="shared" si="6"/>
        <v>0.9362773522141179</v>
      </c>
      <c r="T37" s="40"/>
    </row>
    <row r="38" spans="1:22" ht="13.5" thickBot="1" x14ac:dyDescent="0.25">
      <c r="B38" s="62" t="s">
        <v>24</v>
      </c>
      <c r="C38" s="63">
        <f>C39+C41+C44</f>
        <v>916</v>
      </c>
      <c r="D38" s="63">
        <f>D39+D41+D44</f>
        <v>458</v>
      </c>
      <c r="E38" s="63">
        <f>E39+E41+E44</f>
        <v>8279.48</v>
      </c>
      <c r="F38" s="63">
        <f>F39+F41+F44</f>
        <v>23901.31</v>
      </c>
      <c r="G38" s="63">
        <f t="shared" ref="G38:I38" si="14">G39+G41+G44</f>
        <v>0</v>
      </c>
      <c r="H38" s="63">
        <f t="shared" si="14"/>
        <v>13660.03</v>
      </c>
      <c r="I38" s="63">
        <f t="shared" si="14"/>
        <v>171</v>
      </c>
      <c r="J38" s="63">
        <f>SUM(E38:I38)</f>
        <v>46011.82</v>
      </c>
      <c r="K38" s="57">
        <f>K39+K41+K44</f>
        <v>813</v>
      </c>
      <c r="L38" s="57">
        <f>L39+L41+L44</f>
        <v>34631.82</v>
      </c>
      <c r="M38" s="68">
        <f t="shared" si="5"/>
        <v>0.12669126691266919</v>
      </c>
      <c r="N38" s="68">
        <f t="shared" si="6"/>
        <v>0.32859953649562734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2</v>
      </c>
      <c r="D39" s="36">
        <f t="shared" si="15"/>
        <v>1</v>
      </c>
      <c r="E39" s="36">
        <f>E40</f>
        <v>32</v>
      </c>
      <c r="F39" s="36">
        <f>F40</f>
        <v>16266</v>
      </c>
      <c r="G39" s="36">
        <f>G40</f>
        <v>0</v>
      </c>
      <c r="H39" s="36">
        <f>H40</f>
        <v>0</v>
      </c>
      <c r="I39" s="36">
        <f>I40</f>
        <v>22</v>
      </c>
      <c r="J39" s="36">
        <f t="shared" si="4"/>
        <v>16320</v>
      </c>
      <c r="K39" s="57">
        <f>K40</f>
        <v>5</v>
      </c>
      <c r="L39" s="57">
        <f>L40</f>
        <v>14033</v>
      </c>
      <c r="M39" s="68">
        <f t="shared" si="5"/>
        <v>-0.6</v>
      </c>
      <c r="N39" s="68">
        <f t="shared" si="6"/>
        <v>0.16297299223259465</v>
      </c>
      <c r="U39" s="11"/>
      <c r="V39" s="11"/>
    </row>
    <row r="40" spans="1:22" s="11" customFormat="1" ht="12.75" thickBot="1" x14ac:dyDescent="0.25">
      <c r="B40" s="43" t="s">
        <v>26</v>
      </c>
      <c r="C40" s="12">
        <v>2</v>
      </c>
      <c r="D40" s="12">
        <v>1</v>
      </c>
      <c r="E40" s="12">
        <v>32</v>
      </c>
      <c r="F40" s="38">
        <v>16266</v>
      </c>
      <c r="G40" s="39">
        <v>0</v>
      </c>
      <c r="H40" s="38">
        <v>0</v>
      </c>
      <c r="I40" s="38">
        <v>22</v>
      </c>
      <c r="J40" s="36">
        <f t="shared" si="4"/>
        <v>16320</v>
      </c>
      <c r="K40" s="58">
        <v>5</v>
      </c>
      <c r="L40" s="58">
        <v>14033</v>
      </c>
      <c r="M40" s="68">
        <f t="shared" si="5"/>
        <v>-0.6</v>
      </c>
      <c r="N40" s="68">
        <f t="shared" si="6"/>
        <v>0.16297299223259465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12</v>
      </c>
      <c r="D41" s="42">
        <f t="shared" si="16"/>
        <v>6</v>
      </c>
      <c r="E41" s="42">
        <f t="shared" si="16"/>
        <v>118.48</v>
      </c>
      <c r="F41" s="42">
        <f t="shared" si="16"/>
        <v>6499.43</v>
      </c>
      <c r="G41" s="42">
        <f t="shared" si="16"/>
        <v>0</v>
      </c>
      <c r="H41" s="42">
        <f t="shared" si="16"/>
        <v>0</v>
      </c>
      <c r="I41" s="42">
        <f t="shared" si="16"/>
        <v>149</v>
      </c>
      <c r="J41" s="36">
        <f t="shared" si="4"/>
        <v>6766.91</v>
      </c>
      <c r="K41" s="59">
        <f>K42+K43</f>
        <v>96</v>
      </c>
      <c r="L41" s="59">
        <f>L42+L43</f>
        <v>5527.62</v>
      </c>
      <c r="M41" s="68">
        <f t="shared" si="5"/>
        <v>-0.875</v>
      </c>
      <c r="N41" s="68">
        <f t="shared" si="6"/>
        <v>0.22419956509311412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5214</v>
      </c>
      <c r="G42" s="39">
        <v>0</v>
      </c>
      <c r="H42" s="38">
        <v>0</v>
      </c>
      <c r="I42" s="38">
        <v>149</v>
      </c>
      <c r="J42" s="36">
        <f t="shared" si="4"/>
        <v>5363</v>
      </c>
      <c r="K42" s="58">
        <v>0</v>
      </c>
      <c r="L42" s="58">
        <v>3716</v>
      </c>
      <c r="M42" s="68" t="s">
        <v>13</v>
      </c>
      <c r="N42" s="68">
        <f t="shared" si="6"/>
        <v>0.44321851453175465</v>
      </c>
      <c r="T42" s="40"/>
    </row>
    <row r="43" spans="1:22" s="11" customFormat="1" ht="12.75" thickBot="1" x14ac:dyDescent="0.25">
      <c r="B43" s="43" t="s">
        <v>29</v>
      </c>
      <c r="C43" s="12">
        <v>12</v>
      </c>
      <c r="D43" s="12">
        <v>6</v>
      </c>
      <c r="E43" s="12">
        <v>118.48</v>
      </c>
      <c r="F43" s="38">
        <v>1285.43</v>
      </c>
      <c r="G43" s="39">
        <v>0</v>
      </c>
      <c r="H43" s="38">
        <v>0</v>
      </c>
      <c r="I43" s="38">
        <v>0</v>
      </c>
      <c r="J43" s="36">
        <f t="shared" si="4"/>
        <v>1403.91</v>
      </c>
      <c r="K43" s="58">
        <v>96</v>
      </c>
      <c r="L43" s="58">
        <v>1811.62</v>
      </c>
      <c r="M43" s="68">
        <f t="shared" si="5"/>
        <v>-0.875</v>
      </c>
      <c r="N43" s="68">
        <f t="shared" si="6"/>
        <v>-0.22505271524933479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902</v>
      </c>
      <c r="D44" s="36">
        <f t="shared" si="17"/>
        <v>451</v>
      </c>
      <c r="E44" s="36">
        <f>E45</f>
        <v>8129</v>
      </c>
      <c r="F44" s="36">
        <f>F45</f>
        <v>1135.8800000000001</v>
      </c>
      <c r="G44" s="36">
        <f>G45</f>
        <v>0</v>
      </c>
      <c r="H44" s="36">
        <f>H45</f>
        <v>13660.03</v>
      </c>
      <c r="I44" s="36">
        <f>I45</f>
        <v>0</v>
      </c>
      <c r="J44" s="36">
        <f>SUM(E44:I44)</f>
        <v>22924.910000000003</v>
      </c>
      <c r="K44" s="57">
        <f>K45</f>
        <v>712</v>
      </c>
      <c r="L44" s="57">
        <f>L45</f>
        <v>15071.200000000003</v>
      </c>
      <c r="M44" s="68">
        <f t="shared" si="5"/>
        <v>0.26685393258426959</v>
      </c>
      <c r="N44" s="68">
        <f t="shared" si="6"/>
        <v>0.52110714475290609</v>
      </c>
      <c r="T44" s="40"/>
    </row>
    <row r="45" spans="1:22" s="11" customFormat="1" ht="12.75" thickBot="1" x14ac:dyDescent="0.25">
      <c r="B45" s="45" t="s">
        <v>41</v>
      </c>
      <c r="C45" s="12">
        <v>902</v>
      </c>
      <c r="D45" s="12">
        <v>451</v>
      </c>
      <c r="E45" s="12">
        <v>8129</v>
      </c>
      <c r="F45" s="46">
        <v>1135.8800000000001</v>
      </c>
      <c r="G45" s="47">
        <v>0</v>
      </c>
      <c r="H45" s="39">
        <v>13660.03</v>
      </c>
      <c r="I45" s="46">
        <v>0</v>
      </c>
      <c r="J45" s="48">
        <f>SUM(E45:I45)</f>
        <v>22924.910000000003</v>
      </c>
      <c r="K45" s="58">
        <v>712</v>
      </c>
      <c r="L45" s="58">
        <v>15071.200000000003</v>
      </c>
      <c r="M45" s="68">
        <f t="shared" si="5"/>
        <v>0.26685393258426959</v>
      </c>
      <c r="N45" s="68">
        <f t="shared" si="6"/>
        <v>0.52110714475290609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1742</v>
      </c>
      <c r="G47" s="51">
        <f t="shared" si="18"/>
        <v>0</v>
      </c>
      <c r="H47" s="51">
        <f t="shared" si="18"/>
        <v>136</v>
      </c>
      <c r="I47" s="35">
        <f t="shared" si="18"/>
        <v>0</v>
      </c>
      <c r="J47" s="51">
        <f>SUM(E47:I47)</f>
        <v>1878</v>
      </c>
      <c r="K47" s="60">
        <f>K48+K57</f>
        <v>0</v>
      </c>
      <c r="L47" s="60">
        <f>L48+L57</f>
        <v>1586.6399999999999</v>
      </c>
      <c r="M47" s="68" t="s">
        <v>13</v>
      </c>
      <c r="N47" s="68">
        <f t="shared" si="6"/>
        <v>0.18363333837543494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1742</v>
      </c>
      <c r="G48" s="60">
        <f t="shared" si="19"/>
        <v>0</v>
      </c>
      <c r="H48" s="60">
        <f t="shared" si="19"/>
        <v>136</v>
      </c>
      <c r="I48" s="60">
        <f t="shared" si="19"/>
        <v>0</v>
      </c>
      <c r="J48" s="60">
        <f t="shared" ref="J48:J59" si="20">SUM(E48:I48)</f>
        <v>1878</v>
      </c>
      <c r="K48" s="60">
        <f>+K49+K51+K53+K55</f>
        <v>0</v>
      </c>
      <c r="L48" s="60">
        <f>+L49+L51+L53+L55</f>
        <v>1586.6399999999999</v>
      </c>
      <c r="M48" s="68" t="s">
        <v>13</v>
      </c>
      <c r="N48" s="68">
        <f t="shared" si="6"/>
        <v>0.18363333837543494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0</v>
      </c>
      <c r="K51" s="57">
        <f t="shared" ref="K51:L51" si="24">K52</f>
        <v>0</v>
      </c>
      <c r="L51" s="57">
        <f t="shared" si="24"/>
        <v>1292.6399999999999</v>
      </c>
      <c r="M51" s="68" t="s">
        <v>13</v>
      </c>
      <c r="N51" s="68" t="s">
        <v>13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36">
        <f t="shared" si="20"/>
        <v>0</v>
      </c>
      <c r="K52" s="58">
        <v>0</v>
      </c>
      <c r="L52" s="58">
        <v>1292.6399999999999</v>
      </c>
      <c r="M52" s="68" t="s">
        <v>13</v>
      </c>
      <c r="N52" s="68" t="s">
        <v>13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1484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1484</v>
      </c>
      <c r="K53" s="57">
        <f t="shared" ref="K53:L53" si="26">K54</f>
        <v>0</v>
      </c>
      <c r="L53" s="57">
        <f t="shared" si="26"/>
        <v>56</v>
      </c>
      <c r="M53" s="68" t="s">
        <v>13</v>
      </c>
      <c r="N53" s="68" t="s">
        <v>39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1484</v>
      </c>
      <c r="G54" s="39">
        <v>0</v>
      </c>
      <c r="H54" s="38">
        <v>0</v>
      </c>
      <c r="I54" s="38">
        <v>0</v>
      </c>
      <c r="J54" s="36">
        <f t="shared" si="20"/>
        <v>1484</v>
      </c>
      <c r="K54" s="58">
        <v>0</v>
      </c>
      <c r="L54" s="58">
        <v>56</v>
      </c>
      <c r="M54" s="68" t="s">
        <v>13</v>
      </c>
      <c r="N54" s="68" t="s">
        <v>39</v>
      </c>
    </row>
    <row r="55" spans="2:20" s="11" customFormat="1" ht="13.5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258</v>
      </c>
      <c r="G55" s="36">
        <f t="shared" si="28"/>
        <v>0</v>
      </c>
      <c r="H55" s="36">
        <f t="shared" si="28"/>
        <v>136</v>
      </c>
      <c r="I55" s="36">
        <f t="shared" si="28"/>
        <v>0</v>
      </c>
      <c r="J55" s="36">
        <f t="shared" si="20"/>
        <v>394</v>
      </c>
      <c r="K55" s="57">
        <f t="shared" ref="K55:L55" si="29">K56</f>
        <v>0</v>
      </c>
      <c r="L55" s="57">
        <f t="shared" si="29"/>
        <v>238</v>
      </c>
      <c r="M55" s="68" t="s">
        <v>13</v>
      </c>
      <c r="N55" s="68">
        <f t="shared" si="6"/>
        <v>0.65546218487394947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258</v>
      </c>
      <c r="G56" s="39">
        <v>0</v>
      </c>
      <c r="H56" s="38">
        <v>136</v>
      </c>
      <c r="I56" s="38">
        <v>0</v>
      </c>
      <c r="J56" s="36">
        <f t="shared" si="20"/>
        <v>394</v>
      </c>
      <c r="K56" s="58">
        <v>0</v>
      </c>
      <c r="L56" s="58">
        <v>238</v>
      </c>
      <c r="M56" s="68" t="s">
        <v>13</v>
      </c>
      <c r="N56" s="68">
        <f t="shared" si="6"/>
        <v>0.65546218487394947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4" zoomScaleNormal="100" zoomScaleSheetLayoutView="100" workbookViewId="0">
      <selection activeCell="H52" sqref="H52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97920</v>
      </c>
      <c r="D19" s="25">
        <f t="shared" si="0"/>
        <v>58200</v>
      </c>
      <c r="E19" s="25">
        <f t="shared" si="0"/>
        <v>973525.41680000024</v>
      </c>
      <c r="F19" s="25">
        <f t="shared" si="0"/>
        <v>230616.75699999995</v>
      </c>
      <c r="G19" s="25">
        <f t="shared" si="0"/>
        <v>796288.93800000008</v>
      </c>
      <c r="H19" s="25">
        <f t="shared" si="0"/>
        <v>123779.97799999997</v>
      </c>
      <c r="I19" s="25">
        <f t="shared" si="0"/>
        <v>24476.835000000003</v>
      </c>
      <c r="J19" s="25">
        <f>SUM(E19:I19)</f>
        <v>2148687.9248000002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97920</v>
      </c>
      <c r="D22" s="34">
        <f t="shared" si="1"/>
        <v>58200</v>
      </c>
      <c r="E22" s="34">
        <f t="shared" si="1"/>
        <v>973525.41680000024</v>
      </c>
      <c r="F22" s="34">
        <f t="shared" si="1"/>
        <v>230616.75699999995</v>
      </c>
      <c r="G22" s="34">
        <f t="shared" si="1"/>
        <v>796288.93800000008</v>
      </c>
      <c r="H22" s="34">
        <f t="shared" si="1"/>
        <v>123779.97799999997</v>
      </c>
      <c r="I22" s="34">
        <f t="shared" si="1"/>
        <v>24476.835000000003</v>
      </c>
      <c r="J22" s="35">
        <f t="shared" si="1"/>
        <v>2148687.9248000002</v>
      </c>
      <c r="M22" s="19"/>
    </row>
    <row r="23" spans="2:16" ht="12.75" x14ac:dyDescent="0.2">
      <c r="B23" s="62" t="s">
        <v>9</v>
      </c>
      <c r="C23" s="63">
        <f>C24+C28+C34+C36+C32+C26</f>
        <v>97524</v>
      </c>
      <c r="D23" s="63">
        <f t="shared" ref="D23:F23" si="2">D24+D28+D34+D36+D32+D26</f>
        <v>58002</v>
      </c>
      <c r="E23" s="63">
        <f t="shared" si="2"/>
        <v>972733.41680000024</v>
      </c>
      <c r="F23" s="63">
        <f t="shared" si="2"/>
        <v>227805.31699999995</v>
      </c>
      <c r="G23" s="63">
        <f>G24+G28+G34+G36+G32+G26</f>
        <v>796288.93800000008</v>
      </c>
      <c r="H23" s="63">
        <f t="shared" ref="H23:I23" si="3">H24+H28+H34+H36+H32+H26</f>
        <v>123779.97799999997</v>
      </c>
      <c r="I23" s="63">
        <f t="shared" si="3"/>
        <v>24476.835000000003</v>
      </c>
      <c r="J23" s="64">
        <f t="shared" ref="J23:J43" si="4">SUM(E23:I23)</f>
        <v>2145084.4848000002</v>
      </c>
      <c r="M23" s="19"/>
    </row>
    <row r="24" spans="2:16" ht="12.75" x14ac:dyDescent="0.2">
      <c r="B24" s="10" t="s">
        <v>10</v>
      </c>
      <c r="C24" s="36">
        <f t="shared" ref="C24:I24" si="5">C25</f>
        <v>7412</v>
      </c>
      <c r="D24" s="36">
        <f t="shared" si="5"/>
        <v>3978</v>
      </c>
      <c r="E24" s="36">
        <f t="shared" si="5"/>
        <v>26422.665000000001</v>
      </c>
      <c r="F24" s="36">
        <f t="shared" si="5"/>
        <v>0</v>
      </c>
      <c r="G24" s="36">
        <f t="shared" si="5"/>
        <v>38260.590000000004</v>
      </c>
      <c r="H24" s="36">
        <f t="shared" si="5"/>
        <v>0</v>
      </c>
      <c r="I24" s="36">
        <f t="shared" si="5"/>
        <v>0</v>
      </c>
      <c r="J24" s="36">
        <f t="shared" si="4"/>
        <v>64683.255000000005</v>
      </c>
      <c r="M24" s="19"/>
    </row>
    <row r="25" spans="2:16" s="11" customFormat="1" x14ac:dyDescent="0.2">
      <c r="B25" s="37" t="s">
        <v>11</v>
      </c>
      <c r="C25" s="12">
        <v>7412</v>
      </c>
      <c r="D25" s="12">
        <v>3978</v>
      </c>
      <c r="E25" s="12">
        <v>26422.665000000001</v>
      </c>
      <c r="F25" s="38">
        <v>0</v>
      </c>
      <c r="G25" s="39">
        <v>38260.590000000004</v>
      </c>
      <c r="H25" s="38">
        <v>0</v>
      </c>
      <c r="I25" s="38">
        <v>0</v>
      </c>
      <c r="J25" s="36">
        <f t="shared" si="4"/>
        <v>64683.255000000005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1068</v>
      </c>
      <c r="D26" s="36">
        <f t="shared" si="6"/>
        <v>569</v>
      </c>
      <c r="E26" s="36">
        <f>E27</f>
        <v>0</v>
      </c>
      <c r="F26" s="36">
        <f>F27</f>
        <v>0</v>
      </c>
      <c r="G26" s="36">
        <f>G27</f>
        <v>209084.68000000002</v>
      </c>
      <c r="H26" s="36">
        <f>H27</f>
        <v>0</v>
      </c>
      <c r="I26" s="36">
        <f>I27</f>
        <v>0</v>
      </c>
      <c r="J26" s="36">
        <f t="shared" si="4"/>
        <v>209084.68000000002</v>
      </c>
      <c r="P26" s="40"/>
    </row>
    <row r="27" spans="2:16" s="40" customFormat="1" x14ac:dyDescent="0.2">
      <c r="B27" s="41" t="s">
        <v>40</v>
      </c>
      <c r="C27" s="12">
        <v>1068</v>
      </c>
      <c r="D27" s="12">
        <v>569</v>
      </c>
      <c r="E27" s="39">
        <v>0</v>
      </c>
      <c r="F27" s="38">
        <v>0</v>
      </c>
      <c r="G27" s="39">
        <v>209084.68000000002</v>
      </c>
      <c r="H27" s="38">
        <v>0</v>
      </c>
      <c r="I27" s="38">
        <v>0</v>
      </c>
      <c r="J27" s="36">
        <f t="shared" si="4"/>
        <v>209084.68000000002</v>
      </c>
    </row>
    <row r="28" spans="2:16" ht="12.75" x14ac:dyDescent="0.2">
      <c r="B28" s="10" t="s">
        <v>14</v>
      </c>
      <c r="C28" s="42">
        <f t="shared" ref="C28:I28" si="7">SUM(C29:C31)</f>
        <v>86921</v>
      </c>
      <c r="D28" s="42">
        <f t="shared" si="7"/>
        <v>52348</v>
      </c>
      <c r="E28" s="42">
        <f t="shared" si="7"/>
        <v>939256.82480000018</v>
      </c>
      <c r="F28" s="42">
        <f t="shared" si="7"/>
        <v>206269.19699999996</v>
      </c>
      <c r="G28" s="42">
        <f t="shared" si="7"/>
        <v>433917.39799999999</v>
      </c>
      <c r="H28" s="42">
        <f t="shared" si="7"/>
        <v>122083.89899999998</v>
      </c>
      <c r="I28" s="42">
        <f t="shared" si="7"/>
        <v>23794.140000000003</v>
      </c>
      <c r="J28" s="36">
        <f t="shared" si="4"/>
        <v>1725321.4588000001</v>
      </c>
    </row>
    <row r="29" spans="2:16" s="11" customFormat="1" x14ac:dyDescent="0.2">
      <c r="B29" s="43" t="s">
        <v>15</v>
      </c>
      <c r="C29" s="12">
        <v>24501</v>
      </c>
      <c r="D29" s="12">
        <v>14653</v>
      </c>
      <c r="E29" s="12">
        <v>247044.91700000002</v>
      </c>
      <c r="F29" s="38">
        <v>206269.19699999996</v>
      </c>
      <c r="G29" s="39">
        <v>433917.39799999999</v>
      </c>
      <c r="H29" s="38">
        <v>122083.89899999998</v>
      </c>
      <c r="I29" s="38">
        <v>23794.140000000003</v>
      </c>
      <c r="J29" s="36">
        <f t="shared" si="4"/>
        <v>1033109.5509999999</v>
      </c>
      <c r="P29" s="40"/>
    </row>
    <row r="30" spans="2:16" s="11" customFormat="1" x14ac:dyDescent="0.2">
      <c r="B30" s="43" t="s">
        <v>16</v>
      </c>
      <c r="C30" s="12">
        <v>62420</v>
      </c>
      <c r="D30" s="12">
        <v>37695</v>
      </c>
      <c r="E30" s="12">
        <v>692211.90780000016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692211.90780000016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1990</v>
      </c>
      <c r="D32" s="36">
        <f t="shared" si="8"/>
        <v>1005</v>
      </c>
      <c r="E32" s="36">
        <f>E33</f>
        <v>4491.18</v>
      </c>
      <c r="F32" s="36">
        <f>F33</f>
        <v>0</v>
      </c>
      <c r="G32" s="36">
        <f>G33</f>
        <v>38684.180000000008</v>
      </c>
      <c r="H32" s="36">
        <f>H33</f>
        <v>0</v>
      </c>
      <c r="I32" s="36">
        <f>I33</f>
        <v>682.69500000000005</v>
      </c>
      <c r="J32" s="36">
        <f t="shared" si="4"/>
        <v>43858.055000000008</v>
      </c>
      <c r="P32" s="40"/>
    </row>
    <row r="33" spans="1:18" s="11" customFormat="1" x14ac:dyDescent="0.2">
      <c r="A33" s="40"/>
      <c r="B33" s="43" t="s">
        <v>19</v>
      </c>
      <c r="C33" s="12">
        <v>1990</v>
      </c>
      <c r="D33" s="12">
        <v>1005</v>
      </c>
      <c r="E33" s="12">
        <v>4491.18</v>
      </c>
      <c r="F33" s="38">
        <v>0</v>
      </c>
      <c r="G33" s="39">
        <v>38684.180000000008</v>
      </c>
      <c r="H33" s="38">
        <v>0</v>
      </c>
      <c r="I33" s="38">
        <v>682.69500000000005</v>
      </c>
      <c r="J33" s="36">
        <f t="shared" si="4"/>
        <v>43858.055000000008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133</v>
      </c>
      <c r="D34" s="36">
        <f t="shared" si="9"/>
        <v>102</v>
      </c>
      <c r="E34" s="36">
        <f t="shared" si="9"/>
        <v>2562.7470000000008</v>
      </c>
      <c r="F34" s="36">
        <f t="shared" si="9"/>
        <v>21536.12</v>
      </c>
      <c r="G34" s="36">
        <f t="shared" si="9"/>
        <v>76342.090000000011</v>
      </c>
      <c r="H34" s="36">
        <f t="shared" si="9"/>
        <v>1696.079</v>
      </c>
      <c r="I34" s="36">
        <f t="shared" si="9"/>
        <v>0</v>
      </c>
      <c r="J34" s="36">
        <f t="shared" si="4"/>
        <v>102137.03600000001</v>
      </c>
      <c r="P34" s="40"/>
    </row>
    <row r="35" spans="1:18" s="11" customFormat="1" x14ac:dyDescent="0.2">
      <c r="B35" s="41" t="s">
        <v>21</v>
      </c>
      <c r="C35" s="12">
        <v>133</v>
      </c>
      <c r="D35" s="12">
        <v>102</v>
      </c>
      <c r="E35" s="12">
        <v>2562.7470000000008</v>
      </c>
      <c r="F35" s="38">
        <v>21536.12</v>
      </c>
      <c r="G35" s="39">
        <v>76342.090000000011</v>
      </c>
      <c r="H35" s="38">
        <v>1696.079</v>
      </c>
      <c r="I35" s="38">
        <v>0</v>
      </c>
      <c r="J35" s="36">
        <f t="shared" si="4"/>
        <v>102137.03600000001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396</v>
      </c>
      <c r="D38" s="63">
        <f>D39+D41+D44</f>
        <v>198</v>
      </c>
      <c r="E38" s="63">
        <f>E39+E41+E44</f>
        <v>792</v>
      </c>
      <c r="F38" s="63">
        <f>F39+F41+F44</f>
        <v>2811.44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3603.44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2513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2513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2513</v>
      </c>
      <c r="G40" s="39">
        <v>0</v>
      </c>
      <c r="H40" s="38">
        <v>0</v>
      </c>
      <c r="I40" s="38">
        <v>0</v>
      </c>
      <c r="J40" s="36">
        <f t="shared" si="4"/>
        <v>2513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396</v>
      </c>
      <c r="D44" s="36">
        <f t="shared" si="14"/>
        <v>198</v>
      </c>
      <c r="E44" s="36">
        <f>E45</f>
        <v>792</v>
      </c>
      <c r="F44" s="36">
        <f>F45</f>
        <v>298.44000000000005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1090.44</v>
      </c>
      <c r="P44" s="40"/>
    </row>
    <row r="45" spans="1:18" s="11" customFormat="1" ht="12.75" thickBot="1" x14ac:dyDescent="0.25">
      <c r="B45" s="45" t="s">
        <v>41</v>
      </c>
      <c r="C45" s="12">
        <v>396</v>
      </c>
      <c r="D45" s="12">
        <v>198</v>
      </c>
      <c r="E45" s="12">
        <v>792</v>
      </c>
      <c r="F45" s="46">
        <v>298.44000000000005</v>
      </c>
      <c r="G45" s="47">
        <v>0</v>
      </c>
      <c r="H45" s="39">
        <v>0</v>
      </c>
      <c r="I45" s="46">
        <v>0</v>
      </c>
      <c r="J45" s="48">
        <f>SUM(E45:I45)</f>
        <v>1090.44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8" zoomScaleNormal="100" zoomScaleSheetLayoutView="100" workbookViewId="0">
      <selection activeCell="C61" sqref="C61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96792</v>
      </c>
      <c r="D19" s="25">
        <f t="shared" si="0"/>
        <v>57733</v>
      </c>
      <c r="E19" s="25">
        <f t="shared" si="0"/>
        <v>918609.42300000007</v>
      </c>
      <c r="F19" s="25">
        <f t="shared" si="0"/>
        <v>17313.525999999998</v>
      </c>
      <c r="G19" s="25">
        <f t="shared" si="0"/>
        <v>1107956.702</v>
      </c>
      <c r="H19" s="25">
        <f t="shared" si="0"/>
        <v>58884.684999999998</v>
      </c>
      <c r="I19" s="25">
        <f t="shared" si="0"/>
        <v>505.59</v>
      </c>
      <c r="J19" s="25">
        <f>SUM(E19:I19)</f>
        <v>2103269.926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96792</v>
      </c>
      <c r="D22" s="34">
        <f t="shared" si="1"/>
        <v>57733</v>
      </c>
      <c r="E22" s="34">
        <f t="shared" si="1"/>
        <v>918609.42300000007</v>
      </c>
      <c r="F22" s="34">
        <f t="shared" si="1"/>
        <v>17313.525999999998</v>
      </c>
      <c r="G22" s="34">
        <f t="shared" si="1"/>
        <v>1107956.702</v>
      </c>
      <c r="H22" s="34">
        <f t="shared" si="1"/>
        <v>58884.684999999998</v>
      </c>
      <c r="I22" s="34">
        <f t="shared" si="1"/>
        <v>505.59</v>
      </c>
      <c r="J22" s="35">
        <f t="shared" si="1"/>
        <v>2103269.9260000004</v>
      </c>
      <c r="M22" s="19"/>
    </row>
    <row r="23" spans="2:16" ht="12.75" x14ac:dyDescent="0.2">
      <c r="B23" s="62" t="s">
        <v>9</v>
      </c>
      <c r="C23" s="63">
        <f>C24+C28+C34+C36+C32+C26</f>
        <v>96286</v>
      </c>
      <c r="D23" s="63">
        <f t="shared" ref="D23:F23" si="2">D24+D28+D34+D36+D32+D26</f>
        <v>57480</v>
      </c>
      <c r="E23" s="63">
        <f t="shared" si="2"/>
        <v>911272.42300000007</v>
      </c>
      <c r="F23" s="63">
        <f t="shared" si="2"/>
        <v>16424.085999999999</v>
      </c>
      <c r="G23" s="63">
        <f>G24+G28+G34+G36+G32+G26</f>
        <v>1107956.702</v>
      </c>
      <c r="H23" s="63">
        <f t="shared" ref="H23:I23" si="3">H24+H28+H34+H36+H32+H26</f>
        <v>45224.654999999999</v>
      </c>
      <c r="I23" s="63">
        <f t="shared" si="3"/>
        <v>505.59</v>
      </c>
      <c r="J23" s="64">
        <f t="shared" ref="J23:J43" si="4">SUM(E23:I23)</f>
        <v>2081383.4560000002</v>
      </c>
      <c r="M23" s="19"/>
    </row>
    <row r="24" spans="2:16" ht="12.75" x14ac:dyDescent="0.2">
      <c r="B24" s="10" t="s">
        <v>10</v>
      </c>
      <c r="C24" s="36">
        <f t="shared" ref="C24:I24" si="5">C25</f>
        <v>8033</v>
      </c>
      <c r="D24" s="36">
        <f t="shared" si="5"/>
        <v>4352</v>
      </c>
      <c r="E24" s="36">
        <f t="shared" si="5"/>
        <v>83004.49099999998</v>
      </c>
      <c r="F24" s="36">
        <f t="shared" si="5"/>
        <v>71.14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83075.630999999979</v>
      </c>
      <c r="M24" s="19"/>
    </row>
    <row r="25" spans="2:16" s="11" customFormat="1" x14ac:dyDescent="0.2">
      <c r="B25" s="37" t="s">
        <v>11</v>
      </c>
      <c r="C25" s="12">
        <v>8033</v>
      </c>
      <c r="D25" s="12">
        <v>4352</v>
      </c>
      <c r="E25" s="12">
        <v>83004.49099999998</v>
      </c>
      <c r="F25" s="38">
        <v>71.14</v>
      </c>
      <c r="G25" s="39">
        <v>0</v>
      </c>
      <c r="H25" s="38">
        <v>0</v>
      </c>
      <c r="I25" s="38">
        <v>0</v>
      </c>
      <c r="J25" s="36">
        <f t="shared" si="4"/>
        <v>83075.630999999979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298</v>
      </c>
      <c r="D26" s="36">
        <f t="shared" si="6"/>
        <v>149</v>
      </c>
      <c r="E26" s="36">
        <f>E27</f>
        <v>3479.47</v>
      </c>
      <c r="F26" s="36">
        <f>F27</f>
        <v>0</v>
      </c>
      <c r="G26" s="36">
        <f>G27</f>
        <v>153028.24000000002</v>
      </c>
      <c r="H26" s="36">
        <f>H27</f>
        <v>0</v>
      </c>
      <c r="I26" s="36">
        <f>I27</f>
        <v>0</v>
      </c>
      <c r="J26" s="36">
        <f t="shared" si="4"/>
        <v>156507.71000000002</v>
      </c>
      <c r="P26" s="40"/>
    </row>
    <row r="27" spans="2:16" s="40" customFormat="1" x14ac:dyDescent="0.2">
      <c r="B27" s="41" t="s">
        <v>40</v>
      </c>
      <c r="C27" s="12">
        <v>298</v>
      </c>
      <c r="D27" s="12">
        <v>149</v>
      </c>
      <c r="E27" s="39">
        <v>3479.47</v>
      </c>
      <c r="F27" s="38">
        <v>0</v>
      </c>
      <c r="G27" s="39">
        <v>153028.24000000002</v>
      </c>
      <c r="H27" s="38">
        <v>0</v>
      </c>
      <c r="I27" s="38">
        <v>0</v>
      </c>
      <c r="J27" s="36">
        <f t="shared" si="4"/>
        <v>156507.71000000002</v>
      </c>
    </row>
    <row r="28" spans="2:16" ht="12.75" x14ac:dyDescent="0.2">
      <c r="B28" s="10" t="s">
        <v>14</v>
      </c>
      <c r="C28" s="42">
        <f t="shared" ref="C28:I28" si="7">SUM(C29:C31)</f>
        <v>86551</v>
      </c>
      <c r="D28" s="42">
        <f t="shared" si="7"/>
        <v>52210</v>
      </c>
      <c r="E28" s="42">
        <f t="shared" si="7"/>
        <v>806961.20200000028</v>
      </c>
      <c r="F28" s="42">
        <f t="shared" si="7"/>
        <v>306.286</v>
      </c>
      <c r="G28" s="42">
        <f t="shared" si="7"/>
        <v>316208.57000000007</v>
      </c>
      <c r="H28" s="42">
        <f t="shared" si="7"/>
        <v>45224.654999999999</v>
      </c>
      <c r="I28" s="42">
        <f t="shared" si="7"/>
        <v>505.59</v>
      </c>
      <c r="J28" s="36">
        <f t="shared" si="4"/>
        <v>1169206.3030000003</v>
      </c>
    </row>
    <row r="29" spans="2:16" s="11" customFormat="1" x14ac:dyDescent="0.2">
      <c r="B29" s="43" t="s">
        <v>15</v>
      </c>
      <c r="C29" s="12">
        <v>26438</v>
      </c>
      <c r="D29" s="12">
        <v>15645</v>
      </c>
      <c r="E29" s="12">
        <v>193629.33999999994</v>
      </c>
      <c r="F29" s="38">
        <v>306.286</v>
      </c>
      <c r="G29" s="39">
        <v>0</v>
      </c>
      <c r="H29" s="38">
        <v>45224.654999999999</v>
      </c>
      <c r="I29" s="38">
        <v>505.59</v>
      </c>
      <c r="J29" s="36">
        <f t="shared" si="4"/>
        <v>239665.87099999993</v>
      </c>
      <c r="P29" s="40"/>
    </row>
    <row r="30" spans="2:16" s="11" customFormat="1" x14ac:dyDescent="0.2">
      <c r="B30" s="43" t="s">
        <v>16</v>
      </c>
      <c r="C30" s="12">
        <v>60113</v>
      </c>
      <c r="D30" s="12">
        <v>36565</v>
      </c>
      <c r="E30" s="12">
        <v>613331.86200000031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613331.86200000031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316208.57000000007</v>
      </c>
      <c r="H31" s="38">
        <v>0</v>
      </c>
      <c r="I31" s="38">
        <v>0</v>
      </c>
      <c r="J31" s="36">
        <f t="shared" si="4"/>
        <v>316208.57000000007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1218</v>
      </c>
      <c r="D32" s="36">
        <f t="shared" si="8"/>
        <v>619</v>
      </c>
      <c r="E32" s="36">
        <f>E33</f>
        <v>16029.069999999998</v>
      </c>
      <c r="F32" s="36">
        <f>F33</f>
        <v>13000.73</v>
      </c>
      <c r="G32" s="36">
        <f>G33</f>
        <v>124640.068</v>
      </c>
      <c r="H32" s="36">
        <f>H33</f>
        <v>0</v>
      </c>
      <c r="I32" s="36">
        <f>I33</f>
        <v>0</v>
      </c>
      <c r="J32" s="36">
        <f t="shared" si="4"/>
        <v>153669.86799999999</v>
      </c>
      <c r="P32" s="40"/>
    </row>
    <row r="33" spans="1:18" s="11" customFormat="1" x14ac:dyDescent="0.2">
      <c r="A33" s="40"/>
      <c r="B33" s="43" t="s">
        <v>19</v>
      </c>
      <c r="C33" s="12">
        <v>1218</v>
      </c>
      <c r="D33" s="12">
        <v>619</v>
      </c>
      <c r="E33" s="12">
        <v>16029.069999999998</v>
      </c>
      <c r="F33" s="38">
        <v>13000.73</v>
      </c>
      <c r="G33" s="39">
        <v>124640.068</v>
      </c>
      <c r="H33" s="38">
        <v>0</v>
      </c>
      <c r="I33" s="38">
        <v>0</v>
      </c>
      <c r="J33" s="36">
        <f t="shared" si="4"/>
        <v>153669.86799999999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186</v>
      </c>
      <c r="D34" s="36">
        <f t="shared" si="9"/>
        <v>150</v>
      </c>
      <c r="E34" s="36">
        <f t="shared" si="9"/>
        <v>1798.19</v>
      </c>
      <c r="F34" s="36">
        <f t="shared" si="9"/>
        <v>3043.9300000000003</v>
      </c>
      <c r="G34" s="36">
        <f t="shared" si="9"/>
        <v>450760.82399999991</v>
      </c>
      <c r="H34" s="36">
        <f t="shared" si="9"/>
        <v>0</v>
      </c>
      <c r="I34" s="36">
        <f t="shared" si="9"/>
        <v>0</v>
      </c>
      <c r="J34" s="36">
        <f t="shared" si="4"/>
        <v>455602.9439999999</v>
      </c>
      <c r="P34" s="40"/>
    </row>
    <row r="35" spans="1:18" s="11" customFormat="1" x14ac:dyDescent="0.2">
      <c r="B35" s="41" t="s">
        <v>21</v>
      </c>
      <c r="C35" s="12">
        <v>186</v>
      </c>
      <c r="D35" s="12">
        <v>150</v>
      </c>
      <c r="E35" s="12">
        <v>1798.19</v>
      </c>
      <c r="F35" s="38">
        <v>3043.9300000000003</v>
      </c>
      <c r="G35" s="39">
        <v>450760.82399999991</v>
      </c>
      <c r="H35" s="38">
        <v>0</v>
      </c>
      <c r="I35" s="38">
        <v>0</v>
      </c>
      <c r="J35" s="36">
        <f t="shared" si="4"/>
        <v>455602.9439999999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2</v>
      </c>
      <c r="G36" s="36">
        <f>G37</f>
        <v>63319</v>
      </c>
      <c r="H36" s="36">
        <f>H37</f>
        <v>0</v>
      </c>
      <c r="I36" s="36">
        <f>I37</f>
        <v>0</v>
      </c>
      <c r="J36" s="36">
        <f t="shared" si="4"/>
        <v>63321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2</v>
      </c>
      <c r="G37" s="39">
        <v>63319</v>
      </c>
      <c r="H37" s="38">
        <v>0</v>
      </c>
      <c r="I37" s="38">
        <v>0</v>
      </c>
      <c r="J37" s="36">
        <f t="shared" si="4"/>
        <v>63321</v>
      </c>
      <c r="P37" s="40"/>
    </row>
    <row r="38" spans="1:18" ht="12.75" x14ac:dyDescent="0.2">
      <c r="B38" s="62" t="s">
        <v>24</v>
      </c>
      <c r="C38" s="63">
        <f>C39+C41+C44</f>
        <v>506</v>
      </c>
      <c r="D38" s="63">
        <f>D39+D41+D44</f>
        <v>253</v>
      </c>
      <c r="E38" s="63">
        <f>E39+E41+E44</f>
        <v>7337</v>
      </c>
      <c r="F38" s="63">
        <f>F39+F41+F44</f>
        <v>889.43999999999994</v>
      </c>
      <c r="G38" s="63">
        <f t="shared" ref="G38:I38" si="11">G39+G41+G44</f>
        <v>0</v>
      </c>
      <c r="H38" s="63">
        <f t="shared" si="11"/>
        <v>13660.03</v>
      </c>
      <c r="I38" s="63">
        <f t="shared" si="11"/>
        <v>0</v>
      </c>
      <c r="J38" s="63">
        <f>SUM(E38:I38)</f>
        <v>21886.47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52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52</v>
      </c>
      <c r="G40" s="39">
        <v>0</v>
      </c>
      <c r="H40" s="38">
        <v>0</v>
      </c>
      <c r="I40" s="38">
        <v>0</v>
      </c>
      <c r="J40" s="36">
        <f t="shared" si="4"/>
        <v>52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506</v>
      </c>
      <c r="D44" s="36">
        <f t="shared" si="14"/>
        <v>253</v>
      </c>
      <c r="E44" s="36">
        <f>E45</f>
        <v>7337</v>
      </c>
      <c r="F44" s="36">
        <f>F45</f>
        <v>837.43999999999994</v>
      </c>
      <c r="G44" s="36">
        <f>G45</f>
        <v>0</v>
      </c>
      <c r="H44" s="36">
        <f>H45</f>
        <v>13660.03</v>
      </c>
      <c r="I44" s="36">
        <f>I45</f>
        <v>0</v>
      </c>
      <c r="J44" s="36">
        <f>SUM(E44:I44)</f>
        <v>21834.47</v>
      </c>
      <c r="P44" s="40"/>
    </row>
    <row r="45" spans="1:18" s="11" customFormat="1" ht="12.75" thickBot="1" x14ac:dyDescent="0.25">
      <c r="B45" s="45" t="s">
        <v>41</v>
      </c>
      <c r="C45" s="12">
        <v>506</v>
      </c>
      <c r="D45" s="12">
        <v>253</v>
      </c>
      <c r="E45" s="12">
        <v>7337</v>
      </c>
      <c r="F45" s="46">
        <v>837.43999999999994</v>
      </c>
      <c r="G45" s="47">
        <v>0</v>
      </c>
      <c r="H45" s="39">
        <v>13660.03</v>
      </c>
      <c r="I45" s="46">
        <v>0</v>
      </c>
      <c r="J45" s="48">
        <f>SUM(E45:I45)</f>
        <v>21834.47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13" zoomScaleNormal="100" zoomScaleSheetLayoutView="100" workbookViewId="0">
      <selection activeCell="B59" sqref="B59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76329</v>
      </c>
      <c r="D19" s="25">
        <f t="shared" si="0"/>
        <v>43895</v>
      </c>
      <c r="E19" s="25">
        <f t="shared" si="0"/>
        <v>787272.54938999994</v>
      </c>
      <c r="F19" s="25">
        <f t="shared" si="0"/>
        <v>232.285</v>
      </c>
      <c r="G19" s="25">
        <f t="shared" si="0"/>
        <v>0</v>
      </c>
      <c r="H19" s="25">
        <f t="shared" si="0"/>
        <v>0</v>
      </c>
      <c r="I19" s="25">
        <f t="shared" si="0"/>
        <v>693.20800000000008</v>
      </c>
      <c r="J19" s="25">
        <f>SUM(E19:I19)</f>
        <v>788198.04238999996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76329</v>
      </c>
      <c r="D22" s="34">
        <f t="shared" si="1"/>
        <v>43895</v>
      </c>
      <c r="E22" s="34">
        <f t="shared" si="1"/>
        <v>787272.54938999994</v>
      </c>
      <c r="F22" s="34">
        <f t="shared" si="1"/>
        <v>232.285</v>
      </c>
      <c r="G22" s="34">
        <f t="shared" si="1"/>
        <v>0</v>
      </c>
      <c r="H22" s="34">
        <f t="shared" si="1"/>
        <v>0</v>
      </c>
      <c r="I22" s="34">
        <f t="shared" si="1"/>
        <v>693.20800000000008</v>
      </c>
      <c r="J22" s="35">
        <f t="shared" si="1"/>
        <v>788198.04238999996</v>
      </c>
      <c r="M22" s="19"/>
    </row>
    <row r="23" spans="2:16" ht="12.75" x14ac:dyDescent="0.2">
      <c r="B23" s="62" t="s">
        <v>9</v>
      </c>
      <c r="C23" s="63">
        <f>C24+C28+C34+C36+C32+C26</f>
        <v>76329</v>
      </c>
      <c r="D23" s="63">
        <f t="shared" ref="D23:F23" si="2">D24+D28+D34+D36+D32+D26</f>
        <v>43895</v>
      </c>
      <c r="E23" s="63">
        <f t="shared" si="2"/>
        <v>787272.54938999994</v>
      </c>
      <c r="F23" s="63">
        <f t="shared" si="2"/>
        <v>232.285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693.20800000000008</v>
      </c>
      <c r="J23" s="64">
        <f t="shared" ref="J23:J43" si="4">SUM(E23:I23)</f>
        <v>788198.04238999996</v>
      </c>
      <c r="M23" s="19"/>
    </row>
    <row r="24" spans="2:16" ht="12.75" x14ac:dyDescent="0.2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229.71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229.71</v>
      </c>
      <c r="M24" s="19"/>
    </row>
    <row r="25" spans="2:16" s="11" customFormat="1" x14ac:dyDescent="0.2">
      <c r="B25" s="37" t="s">
        <v>11</v>
      </c>
      <c r="C25" s="12">
        <v>0</v>
      </c>
      <c r="D25" s="12">
        <v>0</v>
      </c>
      <c r="E25" s="12">
        <v>0</v>
      </c>
      <c r="F25" s="38">
        <v>229.71</v>
      </c>
      <c r="G25" s="39">
        <v>0</v>
      </c>
      <c r="H25" s="38">
        <v>0</v>
      </c>
      <c r="I25" s="38">
        <v>0</v>
      </c>
      <c r="J25" s="36">
        <f t="shared" si="4"/>
        <v>229.71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76329</v>
      </c>
      <c r="D28" s="42">
        <f t="shared" si="7"/>
        <v>43895</v>
      </c>
      <c r="E28" s="42">
        <f t="shared" si="7"/>
        <v>787272.54938999994</v>
      </c>
      <c r="F28" s="42">
        <f t="shared" si="7"/>
        <v>2.5749999999999997</v>
      </c>
      <c r="G28" s="42">
        <f t="shared" si="7"/>
        <v>0</v>
      </c>
      <c r="H28" s="42">
        <f t="shared" si="7"/>
        <v>0</v>
      </c>
      <c r="I28" s="42">
        <f t="shared" si="7"/>
        <v>693.20800000000008</v>
      </c>
      <c r="J28" s="36">
        <f t="shared" si="4"/>
        <v>787968.33238999988</v>
      </c>
    </row>
    <row r="29" spans="2:16" s="11" customFormat="1" x14ac:dyDescent="0.2">
      <c r="B29" s="43" t="s">
        <v>15</v>
      </c>
      <c r="C29" s="12">
        <v>32642</v>
      </c>
      <c r="D29" s="12">
        <v>17853</v>
      </c>
      <c r="E29" s="12">
        <v>246591.27</v>
      </c>
      <c r="F29" s="38">
        <v>2.5749999999999997</v>
      </c>
      <c r="G29" s="39">
        <v>0</v>
      </c>
      <c r="H29" s="38">
        <v>0</v>
      </c>
      <c r="I29" s="38">
        <v>693.20800000000008</v>
      </c>
      <c r="J29" s="36">
        <f t="shared" si="4"/>
        <v>247287.05300000001</v>
      </c>
      <c r="P29" s="40"/>
    </row>
    <row r="30" spans="2:16" s="11" customFormat="1" x14ac:dyDescent="0.2">
      <c r="B30" s="43" t="s">
        <v>16</v>
      </c>
      <c r="C30" s="12">
        <v>43687</v>
      </c>
      <c r="D30" s="12">
        <v>26042</v>
      </c>
      <c r="E30" s="12">
        <v>540681.27938999992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540681.27938999992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29" zoomScale="110" zoomScaleNormal="110" zoomScaleSheetLayoutView="100" workbookViewId="0">
      <selection activeCell="B51" sqref="B51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8973</v>
      </c>
      <c r="D19" s="25">
        <f t="shared" si="0"/>
        <v>4740</v>
      </c>
      <c r="E19" s="25">
        <f t="shared" si="0"/>
        <v>35041.548999999999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22.88</v>
      </c>
      <c r="J19" s="25">
        <f>SUM(E19:I19)</f>
        <v>35064.428999999996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8973</v>
      </c>
      <c r="D22" s="34">
        <f t="shared" si="1"/>
        <v>4740</v>
      </c>
      <c r="E22" s="34">
        <f t="shared" si="1"/>
        <v>35041.548999999999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22.88</v>
      </c>
      <c r="J22" s="35">
        <f t="shared" si="1"/>
        <v>35064.428999999996</v>
      </c>
      <c r="M22" s="19"/>
    </row>
    <row r="23" spans="2:16" ht="12.75" x14ac:dyDescent="0.2">
      <c r="B23" s="62" t="s">
        <v>9</v>
      </c>
      <c r="C23" s="63">
        <f>C24+C28+C34+C36+C32+C26</f>
        <v>8973</v>
      </c>
      <c r="D23" s="63">
        <f t="shared" ref="D23:F23" si="2">D24+D28+D34+D36+D32+D26</f>
        <v>4740</v>
      </c>
      <c r="E23" s="63">
        <f t="shared" si="2"/>
        <v>35041.548999999999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22.88</v>
      </c>
      <c r="J23" s="64">
        <f t="shared" ref="J23:J43" si="4">SUM(E23:I23)</f>
        <v>35064.428999999996</v>
      </c>
      <c r="M23" s="19"/>
    </row>
    <row r="24" spans="2:16" ht="12.75" x14ac:dyDescent="0.2">
      <c r="B24" s="10" t="s">
        <v>10</v>
      </c>
      <c r="C24" s="36">
        <f t="shared" ref="C24:I24" si="5">C25</f>
        <v>235</v>
      </c>
      <c r="D24" s="36">
        <f t="shared" si="5"/>
        <v>122</v>
      </c>
      <c r="E24" s="36">
        <f t="shared" si="5"/>
        <v>59.29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59.29</v>
      </c>
      <c r="M24" s="19"/>
    </row>
    <row r="25" spans="2:16" s="11" customFormat="1" x14ac:dyDescent="0.2">
      <c r="B25" s="37" t="s">
        <v>11</v>
      </c>
      <c r="C25" s="12">
        <v>235</v>
      </c>
      <c r="D25" s="12">
        <v>122</v>
      </c>
      <c r="E25" s="12">
        <v>59.29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59.29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8680</v>
      </c>
      <c r="D28" s="42">
        <f t="shared" si="7"/>
        <v>4588</v>
      </c>
      <c r="E28" s="42">
        <f t="shared" si="7"/>
        <v>34644.682000000001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22.88</v>
      </c>
      <c r="J28" s="36">
        <f t="shared" si="4"/>
        <v>34667.561999999998</v>
      </c>
    </row>
    <row r="29" spans="2:16" s="11" customFormat="1" x14ac:dyDescent="0.2">
      <c r="B29" s="43" t="s">
        <v>15</v>
      </c>
      <c r="C29" s="12">
        <v>3524</v>
      </c>
      <c r="D29" s="12">
        <v>1830</v>
      </c>
      <c r="E29" s="12">
        <v>18183.330000000002</v>
      </c>
      <c r="F29" s="38">
        <v>0</v>
      </c>
      <c r="G29" s="39">
        <v>0</v>
      </c>
      <c r="H29" s="38"/>
      <c r="I29" s="38">
        <v>22.88</v>
      </c>
      <c r="J29" s="36">
        <f t="shared" si="4"/>
        <v>18206.210000000003</v>
      </c>
      <c r="P29" s="40"/>
    </row>
    <row r="30" spans="2:16" s="11" customFormat="1" x14ac:dyDescent="0.2">
      <c r="B30" s="43" t="s">
        <v>16</v>
      </c>
      <c r="C30" s="12">
        <v>5156</v>
      </c>
      <c r="D30" s="12">
        <v>2758</v>
      </c>
      <c r="E30" s="12">
        <v>16461.351999999999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16461.351999999999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58</v>
      </c>
      <c r="D32" s="36">
        <f t="shared" si="8"/>
        <v>30</v>
      </c>
      <c r="E32" s="36">
        <f>E33</f>
        <v>337.577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337.577</v>
      </c>
      <c r="P32" s="40"/>
    </row>
    <row r="33" spans="1:18" s="11" customFormat="1" x14ac:dyDescent="0.2">
      <c r="A33" s="40"/>
      <c r="B33" s="43" t="s">
        <v>19</v>
      </c>
      <c r="C33" s="12">
        <v>58</v>
      </c>
      <c r="D33" s="12">
        <v>30</v>
      </c>
      <c r="E33" s="12">
        <v>337.577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337.577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7" zoomScale="110" zoomScaleNormal="110" zoomScaleSheetLayoutView="100" workbookViewId="0">
      <selection activeCell="E25" sqref="E25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1656</v>
      </c>
      <c r="D19" s="25">
        <f t="shared" si="0"/>
        <v>871</v>
      </c>
      <c r="E19" s="25">
        <f t="shared" si="0"/>
        <v>327.55</v>
      </c>
      <c r="F19" s="25">
        <f t="shared" si="0"/>
        <v>64465.692000000003</v>
      </c>
      <c r="G19" s="25">
        <f t="shared" si="0"/>
        <v>0</v>
      </c>
      <c r="H19" s="25">
        <f t="shared" si="0"/>
        <v>46463.866000000002</v>
      </c>
      <c r="I19" s="25">
        <f t="shared" si="0"/>
        <v>171</v>
      </c>
      <c r="J19" s="25">
        <f>SUM(E19:I19)</f>
        <v>111428.10800000001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1656</v>
      </c>
      <c r="D22" s="34">
        <f t="shared" si="1"/>
        <v>871</v>
      </c>
      <c r="E22" s="34">
        <f t="shared" si="1"/>
        <v>327.55</v>
      </c>
      <c r="F22" s="34">
        <f t="shared" si="1"/>
        <v>62723.692000000003</v>
      </c>
      <c r="G22" s="34">
        <f t="shared" si="1"/>
        <v>0</v>
      </c>
      <c r="H22" s="34">
        <f t="shared" si="1"/>
        <v>46327.866000000002</v>
      </c>
      <c r="I22" s="34">
        <f t="shared" si="1"/>
        <v>171</v>
      </c>
      <c r="J22" s="35">
        <f t="shared" si="1"/>
        <v>109550.10800000001</v>
      </c>
      <c r="M22" s="19"/>
    </row>
    <row r="23" spans="2:16" ht="12.75" x14ac:dyDescent="0.2">
      <c r="B23" s="62" t="s">
        <v>9</v>
      </c>
      <c r="C23" s="63">
        <f>C24+C28+C34+C36+C32+C26</f>
        <v>1642</v>
      </c>
      <c r="D23" s="63">
        <f t="shared" ref="D23:F23" si="2">D24+D28+D34+D36+D32+D26</f>
        <v>864</v>
      </c>
      <c r="E23" s="63">
        <f t="shared" si="2"/>
        <v>177.07</v>
      </c>
      <c r="F23" s="63">
        <f t="shared" si="2"/>
        <v>42523.262000000002</v>
      </c>
      <c r="G23" s="63">
        <f>G24+G28+G34+G36+G32+G26</f>
        <v>0</v>
      </c>
      <c r="H23" s="63">
        <f t="shared" ref="H23:I23" si="3">H24+H28+H34+H36+H32+H26</f>
        <v>46327.866000000002</v>
      </c>
      <c r="I23" s="63">
        <f t="shared" si="3"/>
        <v>0</v>
      </c>
      <c r="J23" s="64">
        <f t="shared" ref="J23:J43" si="4">SUM(E23:I23)</f>
        <v>89028.198000000004</v>
      </c>
      <c r="M23" s="19"/>
    </row>
    <row r="24" spans="2:16" ht="12.75" x14ac:dyDescent="0.2">
      <c r="B24" s="10" t="s">
        <v>10</v>
      </c>
      <c r="C24" s="36">
        <f t="shared" ref="C24:I24" si="5">C25</f>
        <v>903</v>
      </c>
      <c r="D24" s="36">
        <f t="shared" si="5"/>
        <v>465</v>
      </c>
      <c r="E24" s="36">
        <f t="shared" si="5"/>
        <v>0</v>
      </c>
      <c r="F24" s="36">
        <f t="shared" si="5"/>
        <v>15.52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15.52</v>
      </c>
      <c r="M24" s="19"/>
    </row>
    <row r="25" spans="2:16" s="11" customFormat="1" x14ac:dyDescent="0.2">
      <c r="B25" s="37" t="s">
        <v>11</v>
      </c>
      <c r="C25" s="12">
        <v>903</v>
      </c>
      <c r="D25" s="12">
        <v>465</v>
      </c>
      <c r="E25" s="12">
        <v>0</v>
      </c>
      <c r="F25" s="38">
        <v>15.52</v>
      </c>
      <c r="G25" s="39">
        <v>0</v>
      </c>
      <c r="H25" s="38">
        <v>0</v>
      </c>
      <c r="I25" s="38">
        <v>0</v>
      </c>
      <c r="J25" s="36">
        <f t="shared" si="4"/>
        <v>15.52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725</v>
      </c>
      <c r="D28" s="42">
        <f t="shared" si="7"/>
        <v>390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36229.707000000002</v>
      </c>
      <c r="I28" s="42">
        <f t="shared" si="7"/>
        <v>0</v>
      </c>
      <c r="J28" s="36">
        <f t="shared" si="4"/>
        <v>36229.707000000002</v>
      </c>
    </row>
    <row r="29" spans="2:16" s="11" customFormat="1" x14ac:dyDescent="0.2">
      <c r="B29" s="43" t="s">
        <v>15</v>
      </c>
      <c r="C29" s="12">
        <v>725</v>
      </c>
      <c r="D29" s="12">
        <v>390</v>
      </c>
      <c r="E29" s="12">
        <v>0</v>
      </c>
      <c r="F29" s="38">
        <v>0</v>
      </c>
      <c r="G29" s="39">
        <v>0</v>
      </c>
      <c r="H29" s="38">
        <v>36229.707000000002</v>
      </c>
      <c r="I29" s="38">
        <v>0</v>
      </c>
      <c r="J29" s="36">
        <f t="shared" si="4"/>
        <v>36229.707000000002</v>
      </c>
      <c r="P29" s="40"/>
    </row>
    <row r="30" spans="2:16" s="11" customFormat="1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14</v>
      </c>
      <c r="D34" s="36">
        <f t="shared" si="9"/>
        <v>9</v>
      </c>
      <c r="E34" s="36">
        <f t="shared" si="9"/>
        <v>177.07</v>
      </c>
      <c r="F34" s="36">
        <f t="shared" si="9"/>
        <v>42449.742000000006</v>
      </c>
      <c r="G34" s="36">
        <f t="shared" si="9"/>
        <v>0</v>
      </c>
      <c r="H34" s="36">
        <f t="shared" si="9"/>
        <v>10031.159</v>
      </c>
      <c r="I34" s="36">
        <f t="shared" si="9"/>
        <v>0</v>
      </c>
      <c r="J34" s="36">
        <f t="shared" si="4"/>
        <v>52657.971000000005</v>
      </c>
      <c r="P34" s="40"/>
    </row>
    <row r="35" spans="1:18" s="11" customFormat="1" x14ac:dyDescent="0.2">
      <c r="B35" s="41" t="s">
        <v>21</v>
      </c>
      <c r="C35" s="12">
        <v>14</v>
      </c>
      <c r="D35" s="12">
        <v>9</v>
      </c>
      <c r="E35" s="12">
        <v>177.07</v>
      </c>
      <c r="F35" s="38">
        <v>42449.742000000006</v>
      </c>
      <c r="G35" s="39">
        <v>0</v>
      </c>
      <c r="H35" s="38">
        <v>10031.159</v>
      </c>
      <c r="I35" s="38">
        <v>0</v>
      </c>
      <c r="J35" s="36">
        <f t="shared" si="4"/>
        <v>52657.971000000005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58</v>
      </c>
      <c r="G36" s="36">
        <f>G37</f>
        <v>0</v>
      </c>
      <c r="H36" s="36">
        <f>H37</f>
        <v>67</v>
      </c>
      <c r="I36" s="36">
        <f>I37</f>
        <v>0</v>
      </c>
      <c r="J36" s="36">
        <f t="shared" si="4"/>
        <v>125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58</v>
      </c>
      <c r="G37" s="39">
        <v>0</v>
      </c>
      <c r="H37" s="38">
        <v>67</v>
      </c>
      <c r="I37" s="38">
        <v>0</v>
      </c>
      <c r="J37" s="36">
        <f t="shared" si="4"/>
        <v>125</v>
      </c>
      <c r="P37" s="40"/>
    </row>
    <row r="38" spans="1:18" ht="12.75" x14ac:dyDescent="0.2">
      <c r="B38" s="62" t="s">
        <v>24</v>
      </c>
      <c r="C38" s="63">
        <f>C39+C41+C44</f>
        <v>14</v>
      </c>
      <c r="D38" s="63">
        <f>D39+D41+D44</f>
        <v>7</v>
      </c>
      <c r="E38" s="63">
        <f>E39+E41+E44</f>
        <v>150.48000000000002</v>
      </c>
      <c r="F38" s="63">
        <f>F39+F41+F44</f>
        <v>20200.43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171</v>
      </c>
      <c r="J38" s="63">
        <f>SUM(E38:I38)</f>
        <v>20521.91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2</v>
      </c>
      <c r="D39" s="36">
        <f t="shared" si="12"/>
        <v>1</v>
      </c>
      <c r="E39" s="36">
        <f>E40</f>
        <v>32</v>
      </c>
      <c r="F39" s="36">
        <f>F40</f>
        <v>13701</v>
      </c>
      <c r="G39" s="36">
        <f>G40</f>
        <v>0</v>
      </c>
      <c r="H39" s="36">
        <f>H40</f>
        <v>0</v>
      </c>
      <c r="I39" s="36">
        <f>I40</f>
        <v>22</v>
      </c>
      <c r="J39" s="36">
        <f t="shared" si="4"/>
        <v>13755</v>
      </c>
      <c r="Q39" s="11"/>
      <c r="R39" s="11"/>
    </row>
    <row r="40" spans="1:18" s="11" customFormat="1" x14ac:dyDescent="0.2">
      <c r="B40" s="43" t="s">
        <v>26</v>
      </c>
      <c r="C40" s="12">
        <v>2</v>
      </c>
      <c r="D40" s="12">
        <v>1</v>
      </c>
      <c r="E40" s="12">
        <v>32</v>
      </c>
      <c r="F40" s="38">
        <v>13701</v>
      </c>
      <c r="G40" s="39">
        <v>0</v>
      </c>
      <c r="H40" s="38">
        <v>0</v>
      </c>
      <c r="I40" s="38">
        <v>22</v>
      </c>
      <c r="J40" s="36">
        <f t="shared" si="4"/>
        <v>13755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12</v>
      </c>
      <c r="D41" s="42">
        <f t="shared" si="13"/>
        <v>6</v>
      </c>
      <c r="E41" s="42">
        <f t="shared" si="13"/>
        <v>118.48</v>
      </c>
      <c r="F41" s="42">
        <f t="shared" si="13"/>
        <v>6499.43</v>
      </c>
      <c r="G41" s="42">
        <f t="shared" si="13"/>
        <v>0</v>
      </c>
      <c r="H41" s="42">
        <f t="shared" si="13"/>
        <v>0</v>
      </c>
      <c r="I41" s="42">
        <f t="shared" si="13"/>
        <v>149</v>
      </c>
      <c r="J41" s="36">
        <f t="shared" si="4"/>
        <v>6766.91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5214</v>
      </c>
      <c r="G42" s="39">
        <v>0</v>
      </c>
      <c r="H42" s="38">
        <v>0</v>
      </c>
      <c r="I42" s="38">
        <v>149</v>
      </c>
      <c r="J42" s="36">
        <f t="shared" si="4"/>
        <v>5363</v>
      </c>
      <c r="P42" s="40"/>
    </row>
    <row r="43" spans="1:18" s="11" customFormat="1" x14ac:dyDescent="0.2">
      <c r="B43" s="43" t="s">
        <v>29</v>
      </c>
      <c r="C43" s="12">
        <v>12</v>
      </c>
      <c r="D43" s="12">
        <v>6</v>
      </c>
      <c r="E43" s="12">
        <v>118.48</v>
      </c>
      <c r="F43" s="38">
        <v>1285.43</v>
      </c>
      <c r="G43" s="39">
        <v>0</v>
      </c>
      <c r="H43" s="38">
        <v>0</v>
      </c>
      <c r="I43" s="38">
        <v>0</v>
      </c>
      <c r="J43" s="36">
        <f t="shared" si="4"/>
        <v>1403.91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1742</v>
      </c>
      <c r="G47" s="51">
        <f t="shared" si="15"/>
        <v>0</v>
      </c>
      <c r="H47" s="51">
        <f t="shared" si="15"/>
        <v>136</v>
      </c>
      <c r="I47" s="35">
        <f t="shared" si="15"/>
        <v>0</v>
      </c>
      <c r="J47" s="51">
        <f>SUM(E47:I47)</f>
        <v>1878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1742</v>
      </c>
      <c r="G48" s="60">
        <f t="shared" si="16"/>
        <v>0</v>
      </c>
      <c r="H48" s="60">
        <f t="shared" si="16"/>
        <v>136</v>
      </c>
      <c r="I48" s="60">
        <f t="shared" si="16"/>
        <v>0</v>
      </c>
      <c r="J48" s="60">
        <f t="shared" si="16"/>
        <v>1878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1484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1484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1484</v>
      </c>
      <c r="G54" s="12">
        <v>0</v>
      </c>
      <c r="H54" s="12">
        <v>0</v>
      </c>
      <c r="I54" s="12">
        <v>0</v>
      </c>
      <c r="J54" s="51">
        <f>SUM(E54:I54)</f>
        <v>1484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258</v>
      </c>
      <c r="G55" s="36">
        <f t="shared" si="22"/>
        <v>0</v>
      </c>
      <c r="H55" s="36">
        <f t="shared" si="22"/>
        <v>136</v>
      </c>
      <c r="I55" s="36">
        <f t="shared" si="22"/>
        <v>0</v>
      </c>
      <c r="J55" s="51">
        <f>SUM(E55:I55)</f>
        <v>394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258</v>
      </c>
      <c r="G56" s="12">
        <v>0</v>
      </c>
      <c r="H56" s="12">
        <v>136</v>
      </c>
      <c r="I56" s="12">
        <v>0</v>
      </c>
      <c r="J56" s="51">
        <f>SUM(E56:I56)</f>
        <v>394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53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2024-07-09T17:16:32Z</dcterms:modified>
</cp:coreProperties>
</file>