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B4FC86C7-04A9-456C-B728-DADE3B8EE0C7}" xr6:coauthVersionLast="47" xr6:coauthVersionMax="47" xr10:uidLastSave="{00000000-0000-0000-0000-000000000000}"/>
  <bookViews>
    <workbookView xWindow="-108" yWindow="-108" windowWidth="23256" windowHeight="12576" tabRatio="881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9" l="1"/>
  <c r="N50" i="9"/>
  <c r="N51" i="9"/>
  <c r="N52" i="9"/>
  <c r="N35" i="9"/>
  <c r="N36" i="9"/>
  <c r="N37" i="9"/>
  <c r="N38" i="9"/>
  <c r="N39" i="9"/>
  <c r="N40" i="9"/>
  <c r="N41" i="9"/>
  <c r="N42" i="9"/>
  <c r="N43" i="9"/>
  <c r="N44" i="9"/>
  <c r="N45" i="9"/>
  <c r="M34" i="9"/>
  <c r="M35" i="9"/>
  <c r="M38" i="9"/>
  <c r="M41" i="9"/>
  <c r="M43" i="9"/>
  <c r="M44" i="9"/>
  <c r="M45" i="9"/>
  <c r="J59" i="10" l="1"/>
  <c r="I58" i="10"/>
  <c r="H58" i="10"/>
  <c r="G58" i="10"/>
  <c r="G57" i="10" s="1"/>
  <c r="F58" i="10"/>
  <c r="J58" i="10" s="1"/>
  <c r="E58" i="10"/>
  <c r="D58" i="10"/>
  <c r="C58" i="10"/>
  <c r="C57" i="10" s="1"/>
  <c r="I57" i="10"/>
  <c r="H57" i="10"/>
  <c r="E57" i="10"/>
  <c r="D57" i="10"/>
  <c r="J56" i="10"/>
  <c r="I55" i="10"/>
  <c r="H55" i="10"/>
  <c r="G55" i="10"/>
  <c r="F55" i="10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F51" i="10"/>
  <c r="E51" i="10"/>
  <c r="J51" i="10" s="1"/>
  <c r="D51" i="10"/>
  <c r="C51" i="10"/>
  <c r="J50" i="10"/>
  <c r="I49" i="10"/>
  <c r="I48" i="10" s="1"/>
  <c r="I47" i="10" s="1"/>
  <c r="H49" i="10"/>
  <c r="G49" i="10"/>
  <c r="F49" i="10"/>
  <c r="E49" i="10"/>
  <c r="D49" i="10"/>
  <c r="C49" i="10"/>
  <c r="E48" i="10"/>
  <c r="E47" i="10" s="1"/>
  <c r="J45" i="10"/>
  <c r="I44" i="10"/>
  <c r="H44" i="10"/>
  <c r="G44" i="10"/>
  <c r="F44" i="10"/>
  <c r="E44" i="10"/>
  <c r="D44" i="10"/>
  <c r="C44" i="10"/>
  <c r="J43" i="10"/>
  <c r="J42" i="10"/>
  <c r="I41" i="10"/>
  <c r="H41" i="10"/>
  <c r="G41" i="10"/>
  <c r="F41" i="10"/>
  <c r="E41" i="10"/>
  <c r="D41" i="10"/>
  <c r="C41" i="10"/>
  <c r="J40" i="10"/>
  <c r="I39" i="10"/>
  <c r="H39" i="10"/>
  <c r="G39" i="10"/>
  <c r="F39" i="10"/>
  <c r="E39" i="10"/>
  <c r="D39" i="10"/>
  <c r="C39" i="10"/>
  <c r="G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D34" i="10"/>
  <c r="C34" i="10"/>
  <c r="J33" i="10"/>
  <c r="I32" i="10"/>
  <c r="H32" i="10"/>
  <c r="G32" i="10"/>
  <c r="F32" i="10"/>
  <c r="E32" i="10"/>
  <c r="D32" i="10"/>
  <c r="C32" i="10"/>
  <c r="J31" i="10"/>
  <c r="J30" i="10"/>
  <c r="J29" i="10"/>
  <c r="I28" i="10"/>
  <c r="H28" i="10"/>
  <c r="G28" i="10"/>
  <c r="F28" i="10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D24" i="10"/>
  <c r="C24" i="10"/>
  <c r="I23" i="10"/>
  <c r="F38" i="10" l="1"/>
  <c r="J55" i="10"/>
  <c r="F57" i="10"/>
  <c r="J57" i="10" s="1"/>
  <c r="D38" i="10"/>
  <c r="C48" i="10"/>
  <c r="C47" i="10" s="1"/>
  <c r="D48" i="10"/>
  <c r="D47" i="10" s="1"/>
  <c r="J49" i="10"/>
  <c r="G48" i="10"/>
  <c r="G47" i="10" s="1"/>
  <c r="F48" i="10"/>
  <c r="F47" i="10" s="1"/>
  <c r="I38" i="10"/>
  <c r="I22" i="10" s="1"/>
  <c r="I19" i="10" s="1"/>
  <c r="J32" i="10"/>
  <c r="C38" i="10"/>
  <c r="H38" i="10"/>
  <c r="J34" i="10"/>
  <c r="H48" i="10"/>
  <c r="H47" i="10" s="1"/>
  <c r="E38" i="10"/>
  <c r="E22" i="10" s="1"/>
  <c r="E19" i="10" s="1"/>
  <c r="J44" i="10"/>
  <c r="E23" i="10"/>
  <c r="J28" i="10"/>
  <c r="H23" i="10"/>
  <c r="G23" i="10"/>
  <c r="G22" i="10" s="1"/>
  <c r="J24" i="10"/>
  <c r="F23" i="10"/>
  <c r="J39" i="10"/>
  <c r="J41" i="10"/>
  <c r="D23" i="10"/>
  <c r="C23" i="10"/>
  <c r="J36" i="10"/>
  <c r="J53" i="10"/>
  <c r="D22" i="10" l="1"/>
  <c r="D19" i="10" s="1"/>
  <c r="H22" i="10"/>
  <c r="H19" i="10" s="1"/>
  <c r="C22" i="10"/>
  <c r="C19" i="10" s="1"/>
  <c r="J47" i="10"/>
  <c r="J48" i="10"/>
  <c r="G19" i="10"/>
  <c r="J38" i="10"/>
  <c r="J23" i="10"/>
  <c r="F22" i="10"/>
  <c r="F19" i="10" s="1"/>
  <c r="J22" i="10" l="1"/>
  <c r="J19" i="10"/>
  <c r="C49" i="6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D48" i="6" l="1"/>
  <c r="J53" i="6"/>
  <c r="J55" i="6"/>
  <c r="F48" i="6"/>
  <c r="F47" i="6" s="1"/>
  <c r="J51" i="6"/>
  <c r="I48" i="6"/>
  <c r="I47" i="6" s="1"/>
  <c r="E48" i="6"/>
  <c r="E47" i="6" s="1"/>
  <c r="H48" i="6"/>
  <c r="H47" i="6" s="1"/>
  <c r="G48" i="6"/>
  <c r="G47" i="6" s="1"/>
  <c r="C48" i="6"/>
  <c r="D47" i="6"/>
  <c r="C47" i="6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F57" i="7" s="1"/>
  <c r="E58" i="7"/>
  <c r="D58" i="7"/>
  <c r="D57" i="7" s="1"/>
  <c r="C58" i="7"/>
  <c r="C57" i="7" s="1"/>
  <c r="I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D51" i="7"/>
  <c r="C51" i="7"/>
  <c r="J50" i="7"/>
  <c r="I49" i="7"/>
  <c r="H49" i="7"/>
  <c r="H48" i="7" s="1"/>
  <c r="H47" i="7" s="1"/>
  <c r="G49" i="7"/>
  <c r="F49" i="7"/>
  <c r="E49" i="7"/>
  <c r="D49" i="7"/>
  <c r="C49" i="7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51" i="7" l="1"/>
  <c r="J49" i="8"/>
  <c r="J53" i="8"/>
  <c r="J47" i="6"/>
  <c r="J48" i="6"/>
  <c r="J55" i="7"/>
  <c r="D47" i="8"/>
  <c r="J57" i="8"/>
  <c r="H47" i="8"/>
  <c r="J58" i="8"/>
  <c r="J51" i="8"/>
  <c r="J55" i="8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8" l="1"/>
  <c r="J48" i="7"/>
  <c r="J47" i="8"/>
  <c r="J47" i="7"/>
  <c r="J59" i="9"/>
  <c r="L58" i="9"/>
  <c r="L57" i="9" s="1"/>
  <c r="K58" i="9"/>
  <c r="I58" i="9"/>
  <c r="I57" i="9" s="1"/>
  <c r="H58" i="9"/>
  <c r="H57" i="9" s="1"/>
  <c r="G58" i="9"/>
  <c r="G57" i="9" s="1"/>
  <c r="F58" i="9"/>
  <c r="F57" i="9" s="1"/>
  <c r="E58" i="9"/>
  <c r="E57" i="9" s="1"/>
  <c r="D58" i="9"/>
  <c r="C58" i="9"/>
  <c r="K57" i="9"/>
  <c r="D57" i="9"/>
  <c r="C57" i="9"/>
  <c r="J56" i="9"/>
  <c r="N56" i="9" s="1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I38" i="9" s="1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N33" i="9" s="1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M29" i="9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K38" i="9" l="1"/>
  <c r="C38" i="9"/>
  <c r="C48" i="9"/>
  <c r="C47" i="9" s="1"/>
  <c r="M24" i="9"/>
  <c r="I23" i="9"/>
  <c r="I22" i="9" s="1"/>
  <c r="J26" i="9"/>
  <c r="N26" i="9" s="1"/>
  <c r="J24" i="9"/>
  <c r="N24" i="9" s="1"/>
  <c r="L38" i="9"/>
  <c r="L23" i="9"/>
  <c r="M28" i="9"/>
  <c r="K23" i="9"/>
  <c r="K22" i="9" s="1"/>
  <c r="J36" i="9"/>
  <c r="F23" i="9"/>
  <c r="J34" i="9"/>
  <c r="N34" i="9" s="1"/>
  <c r="J32" i="9"/>
  <c r="N32" i="9" s="1"/>
  <c r="C23" i="9"/>
  <c r="G23" i="9"/>
  <c r="G22" i="9" s="1"/>
  <c r="D23" i="9"/>
  <c r="H23" i="9"/>
  <c r="J28" i="9"/>
  <c r="N28" i="9" s="1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K48" i="9"/>
  <c r="K47" i="9" s="1"/>
  <c r="D48" i="9"/>
  <c r="D47" i="9" s="1"/>
  <c r="H48" i="9"/>
  <c r="H47" i="9" s="1"/>
  <c r="J55" i="9"/>
  <c r="N55" i="9" s="1"/>
  <c r="L48" i="9"/>
  <c r="L47" i="9" s="1"/>
  <c r="J57" i="9"/>
  <c r="J58" i="9"/>
  <c r="F38" i="9"/>
  <c r="F48" i="9"/>
  <c r="F47" i="9" s="1"/>
  <c r="E23" i="9"/>
  <c r="C22" i="9" l="1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N47" i="9" s="1"/>
  <c r="J48" i="9"/>
  <c r="N48" i="9" s="1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G22" i="7" l="1"/>
  <c r="G19" i="7" s="1"/>
  <c r="I22" i="8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<sst xmlns="http://schemas.openxmlformats.org/spreadsheetml/2006/main" count="357" uniqueCount="59">
  <si>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</si>
  <si>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</si>
  <si>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</si>
  <si>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</si>
  <si>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</si>
  <si>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</si>
  <si>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</si>
  <si>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</si>
  <si>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</si>
  <si>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</si>
  <si>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</si>
  <si>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</si>
  <si>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</si>
  <si>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</si>
  <si>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</si>
  <si>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</si>
  <si>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</si>
  <si>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</si>
  <si>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</si>
  <si>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</si>
  <si>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</si>
  <si>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</si>
  <si>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</si>
  <si>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</si>
  <si>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</si>
  <si>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</si>
  <si>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</si>
  <si>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</si>
  <si>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</si>
  <si>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</si>
  <si>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</si>
  <si>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</si>
  <si>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</si>
  <si>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</si>
  <si>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</si>
  <si>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</si>
  <si>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</si>
  <si>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</si>
  <si>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</si>
  <si>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</si>
  <si>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</si>
  <si>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</si>
  <si>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</si>
  <si>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</si>
  <si>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</si>
  <si>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</si>
  <si>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</si>
  <si>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</si>
  <si>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</si>
  <si>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(Ago-24)</t>
  </si>
  <si>
    <t>Unidades
(Ago-24)</t>
  </si>
  <si>
    <t>TM
(Ago-24)</t>
  </si>
  <si>
    <t>Total
TM
(Ago-24)</t>
  </si>
  <si>
    <t>TOTAL
TEUS
(Ago-23)</t>
  </si>
  <si>
    <t>TOTAL
TM
(Ago-23)</t>
  </si>
  <si>
    <t>%
VARIACIÓN TEUS
(Ago -2024/2023)</t>
  </si>
  <si>
    <t>%
VARIACIÓN TM 
(Ago - 2024/2023)</t>
  </si>
  <si>
    <t>Elaborado por el Área de Estadísticas - DOMA, setiembre 2024.</t>
  </si>
  <si>
    <t>Elaborado por el Área de Estadísticas - DOMA, setiembre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</si>
</sst>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topLeftCell="A17" zoomScale="90" zoomScaleNormal="90" zoomScaleSheetLayoutView="100" workbookViewId="0">
      <selection activeCell="B59" sqref="B59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22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48</v>
      </c>
    </row>
    <row r="10" spans="2:14" ht="12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  <c r="K15" s="80" t="s">
        <v>53</v>
      </c>
      <c r="L15" s="80" t="s">
        <v>54</v>
      </c>
      <c r="M15" s="83" t="s">
        <v>55</v>
      </c>
      <c r="N15" s="83" t="s">
        <v>56</v>
      </c>
    </row>
    <row r="16" spans="2:14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4" t="s">
        <v>6</v>
      </c>
      <c r="C19" s="25">
        <f t="shared" ref="C19:I19" si="0">+C22+C47</f>
        <v>291581</v>
      </c>
      <c r="D19" s="25">
        <f t="shared" si="0"/>
        <v>169922</v>
      </c>
      <c r="E19" s="25">
        <f t="shared" si="0"/>
        <v>2975961.7199399993</v>
      </c>
      <c r="F19" s="25">
        <f t="shared" si="0"/>
        <v>285225.81499999994</v>
      </c>
      <c r="G19" s="25">
        <f t="shared" si="0"/>
        <v>1981774.9819999998</v>
      </c>
      <c r="H19" s="25">
        <f t="shared" si="0"/>
        <v>255330.67199999996</v>
      </c>
      <c r="I19" s="25">
        <f t="shared" si="0"/>
        <v>28987.274999999998</v>
      </c>
      <c r="J19" s="25">
        <f>SUM(E19:I19)</f>
        <v>5527280.4639400002</v>
      </c>
      <c r="K19" s="55">
        <f>+K22+K47</f>
        <v>272189</v>
      </c>
      <c r="L19" s="55">
        <f>+L22+L47</f>
        <v>4820775.3219399992</v>
      </c>
      <c r="M19" s="66">
        <f>(C19/K19)-1</f>
        <v>7.1244613118090827E-2</v>
      </c>
      <c r="N19" s="67">
        <f>(J19/L19)-1</f>
        <v>0.14655425628002217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8" thickBot="1" x14ac:dyDescent="0.25">
      <c r="B22" s="33" t="s">
        <v>8</v>
      </c>
      <c r="C22" s="34">
        <f t="shared" ref="C22:L22" si="1">+C23+C38</f>
        <v>291581</v>
      </c>
      <c r="D22" s="34">
        <f t="shared" si="1"/>
        <v>169922</v>
      </c>
      <c r="E22" s="34">
        <f t="shared" si="1"/>
        <v>2975961.7199399993</v>
      </c>
      <c r="F22" s="34">
        <f t="shared" si="1"/>
        <v>284838.81499999994</v>
      </c>
      <c r="G22" s="34">
        <f t="shared" si="1"/>
        <v>1981774.9819999998</v>
      </c>
      <c r="H22" s="34">
        <f t="shared" si="1"/>
        <v>251783.14199999996</v>
      </c>
      <c r="I22" s="34">
        <f t="shared" si="1"/>
        <v>28987.274999999998</v>
      </c>
      <c r="J22" s="35">
        <f t="shared" si="1"/>
        <v>5523345.933939999</v>
      </c>
      <c r="K22" s="56">
        <f t="shared" si="1"/>
        <v>272189</v>
      </c>
      <c r="L22" s="56">
        <f t="shared" si="1"/>
        <v>4816094.3819399988</v>
      </c>
      <c r="M22" s="68">
        <f>(C22/K22)-1</f>
        <v>7.1244613118090827E-2</v>
      </c>
      <c r="N22" s="68">
        <f>(J22/L22)-1</f>
        <v>0.14685168020214512</v>
      </c>
      <c r="Q22" s="19"/>
    </row>
    <row r="23" spans="2:20" ht="13.8" thickBot="1" x14ac:dyDescent="0.3">
      <c r="B23" s="62" t="s">
        <v>9</v>
      </c>
      <c r="C23" s="63">
        <f>C24+C28+C34+C36+C32+C26</f>
        <v>290812</v>
      </c>
      <c r="D23" s="63">
        <f t="shared" ref="D23:F23" si="2">D24+D28+D34+D36+D32+D26</f>
        <v>169537</v>
      </c>
      <c r="E23" s="63">
        <f t="shared" si="2"/>
        <v>2971898.9199399995</v>
      </c>
      <c r="F23" s="63">
        <f t="shared" si="2"/>
        <v>270899.96499999997</v>
      </c>
      <c r="G23" s="63">
        <f>G24+G28+G34+G36+G32+G26</f>
        <v>1981774.9819999998</v>
      </c>
      <c r="H23" s="63">
        <f t="shared" ref="H23:I23" si="3">H24+H28+H34+H36+H32+H26</f>
        <v>243039.98199999996</v>
      </c>
      <c r="I23" s="63">
        <f t="shared" si="3"/>
        <v>28724.274999999998</v>
      </c>
      <c r="J23" s="64">
        <f t="shared" ref="J23:J43" si="4">SUM(E23:I23)</f>
        <v>5496338.1239399994</v>
      </c>
      <c r="K23" s="57">
        <f>K24+K28+K32+K34+K36+K26</f>
        <v>271357</v>
      </c>
      <c r="L23" s="57">
        <f>L24+L28+L32+L34+L36+L26</f>
        <v>4777950.7819399992</v>
      </c>
      <c r="M23" s="68">
        <f t="shared" ref="M23:M45" si="5">(C23/K23)-1</f>
        <v>7.1695220687139072E-2</v>
      </c>
      <c r="N23" s="68">
        <f t="shared" ref="N23:N56" si="6">(J23/L23)-1</f>
        <v>0.15035469697917492</v>
      </c>
      <c r="Q23" s="19"/>
    </row>
    <row r="24" spans="2:20" ht="13.8" thickBot="1" x14ac:dyDescent="0.25">
      <c r="B24" s="10" t="s">
        <v>10</v>
      </c>
      <c r="C24" s="36">
        <f t="shared" ref="C24:I24" si="7">C25</f>
        <v>19334</v>
      </c>
      <c r="D24" s="36">
        <f t="shared" si="7"/>
        <v>11374</v>
      </c>
      <c r="E24" s="36">
        <f t="shared" si="7"/>
        <v>136104.04799999998</v>
      </c>
      <c r="F24" s="36">
        <f t="shared" si="7"/>
        <v>8645.4600000000009</v>
      </c>
      <c r="G24" s="36">
        <f t="shared" si="7"/>
        <v>47501.34</v>
      </c>
      <c r="H24" s="36">
        <f t="shared" si="7"/>
        <v>16509.631000000001</v>
      </c>
      <c r="I24" s="36">
        <f t="shared" si="7"/>
        <v>0</v>
      </c>
      <c r="J24" s="36">
        <f t="shared" si="4"/>
        <v>208760.47899999996</v>
      </c>
      <c r="K24" s="57">
        <f>K25</f>
        <v>16251</v>
      </c>
      <c r="L24" s="57">
        <f>L25</f>
        <v>193673.80299999999</v>
      </c>
      <c r="M24" s="68">
        <f t="shared" si="5"/>
        <v>0.18971140237523842</v>
      </c>
      <c r="N24" s="68">
        <f t="shared" si="6"/>
        <v>7.7897349906429936E-2</v>
      </c>
      <c r="Q24" s="19"/>
    </row>
    <row r="25" spans="2:20" s="11" customFormat="1" ht="12.6" thickBot="1" x14ac:dyDescent="0.25">
      <c r="B25" s="37" t="s">
        <v>11</v>
      </c>
      <c r="C25" s="12">
        <v>19334</v>
      </c>
      <c r="D25" s="12">
        <v>11374</v>
      </c>
      <c r="E25" s="12">
        <v>136104.04799999998</v>
      </c>
      <c r="F25" s="38">
        <v>8645.4600000000009</v>
      </c>
      <c r="G25" s="39">
        <v>47501.34</v>
      </c>
      <c r="H25" s="38">
        <v>16509.631000000001</v>
      </c>
      <c r="I25" s="38">
        <v>0</v>
      </c>
      <c r="J25" s="36">
        <f t="shared" si="4"/>
        <v>208760.47899999996</v>
      </c>
      <c r="K25" s="58">
        <v>16251</v>
      </c>
      <c r="L25" s="58">
        <v>193673.80299999999</v>
      </c>
      <c r="M25" s="68">
        <f t="shared" si="5"/>
        <v>0.18971140237523842</v>
      </c>
      <c r="N25" s="68">
        <f t="shared" si="6"/>
        <v>7.7897349906429936E-2</v>
      </c>
      <c r="T25" s="40"/>
    </row>
    <row r="26" spans="2:20" s="11" customFormat="1" ht="13.8" thickBot="1" x14ac:dyDescent="0.25">
      <c r="B26" s="10" t="s">
        <v>12</v>
      </c>
      <c r="C26" s="36">
        <f t="shared" ref="C26:D26" si="8">C27</f>
        <v>566</v>
      </c>
      <c r="D26" s="36">
        <f t="shared" si="8"/>
        <v>302</v>
      </c>
      <c r="E26" s="36">
        <f>E27</f>
        <v>4733.09</v>
      </c>
      <c r="F26" s="36">
        <f>F27</f>
        <v>0</v>
      </c>
      <c r="G26" s="36">
        <f>G27</f>
        <v>397097.07300000003</v>
      </c>
      <c r="H26" s="36">
        <f>H27</f>
        <v>0</v>
      </c>
      <c r="I26" s="36">
        <f>I27</f>
        <v>0</v>
      </c>
      <c r="J26" s="36">
        <f t="shared" si="4"/>
        <v>401830.16300000006</v>
      </c>
      <c r="K26" s="57">
        <f>K27</f>
        <v>0</v>
      </c>
      <c r="L26" s="57">
        <f>L27</f>
        <v>210312.60400000002</v>
      </c>
      <c r="M26" s="68" t="s">
        <v>13</v>
      </c>
      <c r="N26" s="68">
        <f t="shared" si="6"/>
        <v>0.91063281685200392</v>
      </c>
      <c r="T26" s="40"/>
    </row>
    <row r="27" spans="2:20" s="40" customFormat="1" ht="12.6" thickBot="1" x14ac:dyDescent="0.25">
      <c r="B27" s="41" t="s">
        <v>40</v>
      </c>
      <c r="C27" s="12">
        <v>566</v>
      </c>
      <c r="D27" s="12">
        <v>302</v>
      </c>
      <c r="E27" s="39">
        <v>4733.09</v>
      </c>
      <c r="F27" s="38"/>
      <c r="G27" s="39">
        <v>397097.07300000003</v>
      </c>
      <c r="H27" s="38"/>
      <c r="I27" s="38">
        <v>0</v>
      </c>
      <c r="J27" s="36">
        <f t="shared" si="4"/>
        <v>401830.16300000006</v>
      </c>
      <c r="K27" s="58">
        <v>0</v>
      </c>
      <c r="L27" s="58">
        <v>210312.60400000002</v>
      </c>
      <c r="M27" s="68" t="s">
        <v>13</v>
      </c>
      <c r="N27" s="68">
        <f t="shared" si="6"/>
        <v>0.91063281685200392</v>
      </c>
    </row>
    <row r="28" spans="2:20" ht="13.8" thickBot="1" x14ac:dyDescent="0.25">
      <c r="B28" s="10" t="s">
        <v>14</v>
      </c>
      <c r="C28" s="42">
        <f t="shared" ref="C28:D28" si="9">SUM(C29:C31)</f>
        <v>262215</v>
      </c>
      <c r="D28" s="42">
        <f t="shared" si="9"/>
        <v>153219</v>
      </c>
      <c r="E28" s="42">
        <f t="shared" ref="E28:I28" si="10">SUM(E29:E31)</f>
        <v>2762287.0069399998</v>
      </c>
      <c r="F28" s="42">
        <f t="shared" si="10"/>
        <v>200459.06899999996</v>
      </c>
      <c r="G28" s="42">
        <f t="shared" si="10"/>
        <v>666096.02899999998</v>
      </c>
      <c r="H28" s="42">
        <f t="shared" si="10"/>
        <v>222209.11399999997</v>
      </c>
      <c r="I28" s="42">
        <f t="shared" si="10"/>
        <v>26772.960999999999</v>
      </c>
      <c r="J28" s="36">
        <f t="shared" si="4"/>
        <v>3877824.1799400002</v>
      </c>
      <c r="K28" s="57">
        <f>SUM(K29:K31)</f>
        <v>252244</v>
      </c>
      <c r="L28" s="57">
        <f>SUM(L29:L31)</f>
        <v>3285920.0309399995</v>
      </c>
      <c r="M28" s="68">
        <f t="shared" si="5"/>
        <v>3.9529186026228569E-2</v>
      </c>
      <c r="N28" s="68">
        <f t="shared" si="6"/>
        <v>0.18013346138270903</v>
      </c>
    </row>
    <row r="29" spans="2:20" s="11" customFormat="1" ht="12.6" thickBot="1" x14ac:dyDescent="0.25">
      <c r="B29" s="43" t="s">
        <v>15</v>
      </c>
      <c r="C29" s="12">
        <v>86423</v>
      </c>
      <c r="D29" s="12">
        <v>48985</v>
      </c>
      <c r="E29" s="12">
        <v>765362.23152000015</v>
      </c>
      <c r="F29" s="38">
        <v>200459.06899999996</v>
      </c>
      <c r="G29" s="39">
        <v>432547.52999999997</v>
      </c>
      <c r="H29" s="38">
        <v>222209.11399999997</v>
      </c>
      <c r="I29" s="38">
        <v>26772.960999999999</v>
      </c>
      <c r="J29" s="36">
        <f t="shared" si="4"/>
        <v>1647350.90552</v>
      </c>
      <c r="K29" s="58">
        <v>98424</v>
      </c>
      <c r="L29" s="58">
        <v>1473938.9739999999</v>
      </c>
      <c r="M29" s="68">
        <f t="shared" si="5"/>
        <v>-0.1219316426887751</v>
      </c>
      <c r="N29" s="68">
        <f t="shared" si="6"/>
        <v>0.11765204298071574</v>
      </c>
      <c r="T29" s="40"/>
    </row>
    <row r="30" spans="2:20" s="11" customFormat="1" ht="12.6" thickBot="1" x14ac:dyDescent="0.25">
      <c r="B30" s="43" t="s">
        <v>16</v>
      </c>
      <c r="C30" s="12">
        <v>175792</v>
      </c>
      <c r="D30" s="12">
        <v>104234</v>
      </c>
      <c r="E30" s="12">
        <v>1996924.7754199998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1996924.7754199998</v>
      </c>
      <c r="K30" s="58">
        <v>153820</v>
      </c>
      <c r="L30" s="58">
        <v>1587711.1569399999</v>
      </c>
      <c r="M30" s="68">
        <f t="shared" si="5"/>
        <v>0.14284228318814196</v>
      </c>
      <c r="N30" s="68">
        <f t="shared" si="6"/>
        <v>0.25773807577738417</v>
      </c>
      <c r="T30" s="40"/>
    </row>
    <row r="31" spans="2:20" s="11" customFormat="1" ht="12.6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233548.49900000001</v>
      </c>
      <c r="H31" s="38">
        <v>0</v>
      </c>
      <c r="I31" s="38">
        <v>0</v>
      </c>
      <c r="J31" s="36">
        <f t="shared" si="4"/>
        <v>233548.49900000001</v>
      </c>
      <c r="K31" s="58">
        <v>0</v>
      </c>
      <c r="L31" s="58">
        <v>224269.9</v>
      </c>
      <c r="M31" s="68" t="s">
        <v>13</v>
      </c>
      <c r="N31" s="68">
        <f t="shared" si="6"/>
        <v>4.1372466835718935E-2</v>
      </c>
      <c r="T31" s="40"/>
    </row>
    <row r="32" spans="2:20" s="11" customFormat="1" ht="13.8" thickBot="1" x14ac:dyDescent="0.25">
      <c r="B32" s="10" t="s">
        <v>18</v>
      </c>
      <c r="C32" s="36">
        <f t="shared" ref="C32:D32" si="11">C33</f>
        <v>7477</v>
      </c>
      <c r="D32" s="36">
        <f t="shared" si="11"/>
        <v>3787</v>
      </c>
      <c r="E32" s="36">
        <f>E33</f>
        <v>60003.070000000007</v>
      </c>
      <c r="F32" s="36">
        <f>F33</f>
        <v>17485.849999999999</v>
      </c>
      <c r="G32" s="36">
        <f>G33</f>
        <v>234873.26</v>
      </c>
      <c r="H32" s="36">
        <f>H33</f>
        <v>0</v>
      </c>
      <c r="I32" s="36">
        <f>I33</f>
        <v>1951.3140000000001</v>
      </c>
      <c r="J32" s="36">
        <f t="shared" si="4"/>
        <v>314313.49400000006</v>
      </c>
      <c r="K32" s="57">
        <f>K33</f>
        <v>2199</v>
      </c>
      <c r="L32" s="57">
        <f>L33</f>
        <v>241159.4</v>
      </c>
      <c r="M32" s="68" t="s">
        <v>39</v>
      </c>
      <c r="N32" s="68">
        <f t="shared" si="6"/>
        <v>0.30334332395917429</v>
      </c>
      <c r="T32" s="40"/>
    </row>
    <row r="33" spans="1:22" s="11" customFormat="1" ht="12.6" thickBot="1" x14ac:dyDescent="0.25">
      <c r="A33" s="40"/>
      <c r="B33" s="43" t="s">
        <v>19</v>
      </c>
      <c r="C33" s="12">
        <v>7477</v>
      </c>
      <c r="D33" s="12">
        <v>3787</v>
      </c>
      <c r="E33" s="12">
        <v>60003.070000000007</v>
      </c>
      <c r="F33" s="38">
        <v>17485.849999999999</v>
      </c>
      <c r="G33" s="39">
        <v>234873.26</v>
      </c>
      <c r="H33" s="38">
        <v>0</v>
      </c>
      <c r="I33" s="38">
        <v>1951.3140000000001</v>
      </c>
      <c r="J33" s="36">
        <f t="shared" si="4"/>
        <v>314313.49400000006</v>
      </c>
      <c r="K33" s="58">
        <v>2199</v>
      </c>
      <c r="L33" s="58">
        <v>241159.4</v>
      </c>
      <c r="M33" s="68" t="s">
        <v>39</v>
      </c>
      <c r="N33" s="68">
        <f t="shared" si="6"/>
        <v>0.30334332395917429</v>
      </c>
      <c r="T33" s="40"/>
    </row>
    <row r="34" spans="1:22" s="11" customFormat="1" ht="13.8" thickBot="1" x14ac:dyDescent="0.25">
      <c r="A34" s="40"/>
      <c r="B34" s="10" t="s">
        <v>20</v>
      </c>
      <c r="C34" s="36">
        <f t="shared" ref="C34:I34" si="12">C35</f>
        <v>677</v>
      </c>
      <c r="D34" s="36">
        <f t="shared" si="12"/>
        <v>513</v>
      </c>
      <c r="E34" s="36">
        <f t="shared" si="12"/>
        <v>2982.7049999999999</v>
      </c>
      <c r="F34" s="36">
        <f t="shared" si="12"/>
        <v>44215.586000000003</v>
      </c>
      <c r="G34" s="36">
        <f t="shared" si="12"/>
        <v>601054.27999999991</v>
      </c>
      <c r="H34" s="36">
        <f t="shared" si="12"/>
        <v>3933.2370000000001</v>
      </c>
      <c r="I34" s="36">
        <f t="shared" si="12"/>
        <v>0</v>
      </c>
      <c r="J34" s="36">
        <f t="shared" si="4"/>
        <v>652185.80799999984</v>
      </c>
      <c r="K34" s="57">
        <f>K35</f>
        <v>663</v>
      </c>
      <c r="L34" s="57">
        <f>L35</f>
        <v>773230.94400000002</v>
      </c>
      <c r="M34" s="68">
        <f t="shared" si="5"/>
        <v>2.1116138763197512E-2</v>
      </c>
      <c r="N34" s="68">
        <f t="shared" si="6"/>
        <v>-0.15654460926488756</v>
      </c>
      <c r="T34" s="40"/>
    </row>
    <row r="35" spans="1:22" s="11" customFormat="1" ht="12.6" thickBot="1" x14ac:dyDescent="0.25">
      <c r="B35" s="41" t="s">
        <v>21</v>
      </c>
      <c r="C35" s="12">
        <v>677</v>
      </c>
      <c r="D35" s="12">
        <v>513</v>
      </c>
      <c r="E35" s="12">
        <v>2982.7049999999999</v>
      </c>
      <c r="F35" s="38">
        <v>44215.586000000003</v>
      </c>
      <c r="G35" s="39">
        <v>601054.27999999991</v>
      </c>
      <c r="H35" s="38">
        <v>3933.2370000000001</v>
      </c>
      <c r="I35" s="38">
        <v>0</v>
      </c>
      <c r="J35" s="36">
        <f t="shared" si="4"/>
        <v>652185.80799999984</v>
      </c>
      <c r="K35" s="58">
        <v>663</v>
      </c>
      <c r="L35" s="58">
        <v>773230.94400000002</v>
      </c>
      <c r="M35" s="68">
        <f t="shared" si="5"/>
        <v>2.1116138763197512E-2</v>
      </c>
      <c r="N35" s="68">
        <f t="shared" si="6"/>
        <v>-0.15654460926488756</v>
      </c>
      <c r="T35" s="40"/>
    </row>
    <row r="36" spans="1:22" s="11" customFormat="1" ht="13.8" thickBot="1" x14ac:dyDescent="0.25">
      <c r="B36" s="10" t="s">
        <v>22</v>
      </c>
      <c r="C36" s="36">
        <f t="shared" ref="C36:D36" si="13">C37</f>
        <v>543</v>
      </c>
      <c r="D36" s="36">
        <f t="shared" si="13"/>
        <v>342</v>
      </c>
      <c r="E36" s="36">
        <f>E37</f>
        <v>5789</v>
      </c>
      <c r="F36" s="36">
        <f>F37</f>
        <v>94</v>
      </c>
      <c r="G36" s="36">
        <f>G37</f>
        <v>35153</v>
      </c>
      <c r="H36" s="36">
        <f>H37</f>
        <v>388</v>
      </c>
      <c r="I36" s="36">
        <f>I37</f>
        <v>0</v>
      </c>
      <c r="J36" s="36">
        <f t="shared" si="4"/>
        <v>41424</v>
      </c>
      <c r="K36" s="57">
        <f>K37</f>
        <v>0</v>
      </c>
      <c r="L36" s="57">
        <f>L37</f>
        <v>73654</v>
      </c>
      <c r="M36" s="68" t="s">
        <v>13</v>
      </c>
      <c r="N36" s="68">
        <f t="shared" si="6"/>
        <v>-0.43758655334401386</v>
      </c>
      <c r="T36" s="40"/>
    </row>
    <row r="37" spans="1:22" s="11" customFormat="1" ht="12.6" thickBot="1" x14ac:dyDescent="0.25">
      <c r="B37" s="43" t="s">
        <v>23</v>
      </c>
      <c r="C37" s="12">
        <v>543</v>
      </c>
      <c r="D37" s="12">
        <v>342</v>
      </c>
      <c r="E37" s="12">
        <v>5789</v>
      </c>
      <c r="F37" s="38">
        <v>94</v>
      </c>
      <c r="G37" s="39">
        <v>35153</v>
      </c>
      <c r="H37" s="38">
        <v>388</v>
      </c>
      <c r="I37" s="38">
        <v>0</v>
      </c>
      <c r="J37" s="36">
        <f t="shared" si="4"/>
        <v>41424</v>
      </c>
      <c r="K37" s="58"/>
      <c r="L37" s="58">
        <v>73654</v>
      </c>
      <c r="M37" s="68" t="s">
        <v>13</v>
      </c>
      <c r="N37" s="68">
        <f t="shared" si="6"/>
        <v>-0.43758655334401386</v>
      </c>
      <c r="T37" s="40"/>
    </row>
    <row r="38" spans="1:22" ht="13.8" thickBot="1" x14ac:dyDescent="0.3">
      <c r="B38" s="62" t="s">
        <v>24</v>
      </c>
      <c r="C38" s="63">
        <f>C39+C41+C44</f>
        <v>769</v>
      </c>
      <c r="D38" s="63">
        <f>D39+D41+D44</f>
        <v>385</v>
      </c>
      <c r="E38" s="63">
        <f>E39+E41+E44</f>
        <v>4062.8</v>
      </c>
      <c r="F38" s="63">
        <f>F39+F41+F44</f>
        <v>13938.85</v>
      </c>
      <c r="G38" s="63">
        <f t="shared" ref="G38:I38" si="14">G39+G41+G44</f>
        <v>0</v>
      </c>
      <c r="H38" s="63">
        <f t="shared" si="14"/>
        <v>8743.16</v>
      </c>
      <c r="I38" s="63">
        <f t="shared" si="14"/>
        <v>263</v>
      </c>
      <c r="J38" s="63">
        <f>SUM(E38:I38)</f>
        <v>27007.81</v>
      </c>
      <c r="K38" s="57">
        <f>K39+K41+K44</f>
        <v>832</v>
      </c>
      <c r="L38" s="57">
        <f>L39+L41+L44</f>
        <v>38143.599999999991</v>
      </c>
      <c r="M38" s="68">
        <f t="shared" si="5"/>
        <v>-7.5721153846153855E-2</v>
      </c>
      <c r="N38" s="68">
        <f t="shared" si="6"/>
        <v>-0.29194386476368228</v>
      </c>
      <c r="U38" s="11"/>
      <c r="V38" s="11"/>
    </row>
    <row r="39" spans="1:22" ht="13.8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6455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6455</v>
      </c>
      <c r="K39" s="57">
        <f>K40</f>
        <v>0</v>
      </c>
      <c r="L39" s="57">
        <f>L40</f>
        <v>11311</v>
      </c>
      <c r="M39" s="68" t="s">
        <v>13</v>
      </c>
      <c r="N39" s="68">
        <f t="shared" si="6"/>
        <v>-0.42931659446556447</v>
      </c>
      <c r="U39" s="11"/>
      <c r="V39" s="11"/>
    </row>
    <row r="40" spans="1:22" s="11" customFormat="1" ht="12.6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6455</v>
      </c>
      <c r="G40" s="39">
        <v>0</v>
      </c>
      <c r="H40" s="38">
        <v>0</v>
      </c>
      <c r="I40" s="38">
        <v>0</v>
      </c>
      <c r="J40" s="36">
        <f t="shared" si="4"/>
        <v>6455</v>
      </c>
      <c r="K40" s="58">
        <v>0</v>
      </c>
      <c r="L40" s="58">
        <v>11311</v>
      </c>
      <c r="M40" s="68" t="s">
        <v>13</v>
      </c>
      <c r="N40" s="68">
        <f t="shared" si="6"/>
        <v>-0.42931659446556447</v>
      </c>
      <c r="T40" s="40"/>
    </row>
    <row r="41" spans="1:22" s="11" customFormat="1" ht="13.8" thickBot="1" x14ac:dyDescent="0.25">
      <c r="B41" s="10" t="s">
        <v>27</v>
      </c>
      <c r="C41" s="42">
        <f t="shared" ref="C41:I41" si="16">SUM(C42:C43)</f>
        <v>17</v>
      </c>
      <c r="D41" s="42">
        <f t="shared" si="16"/>
        <v>9</v>
      </c>
      <c r="E41" s="42">
        <f t="shared" si="16"/>
        <v>156.80000000000001</v>
      </c>
      <c r="F41" s="42">
        <f t="shared" si="16"/>
        <v>6188.85</v>
      </c>
      <c r="G41" s="42">
        <f t="shared" si="16"/>
        <v>0</v>
      </c>
      <c r="H41" s="42">
        <f t="shared" si="16"/>
        <v>0</v>
      </c>
      <c r="I41" s="42">
        <f t="shared" si="16"/>
        <v>263</v>
      </c>
      <c r="J41" s="36">
        <f t="shared" si="4"/>
        <v>6608.6500000000005</v>
      </c>
      <c r="K41" s="59">
        <f>K42+K43</f>
        <v>112</v>
      </c>
      <c r="L41" s="59">
        <f>L42+L43</f>
        <v>11025.42</v>
      </c>
      <c r="M41" s="68">
        <f t="shared" si="5"/>
        <v>-0.8482142857142857</v>
      </c>
      <c r="N41" s="68">
        <f t="shared" si="6"/>
        <v>-0.40059879805032361</v>
      </c>
      <c r="T41" s="40"/>
    </row>
    <row r="42" spans="1:22" s="11" customFormat="1" ht="12.6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4197</v>
      </c>
      <c r="G42" s="39">
        <v>0</v>
      </c>
      <c r="H42" s="38">
        <v>0</v>
      </c>
      <c r="I42" s="38">
        <v>263</v>
      </c>
      <c r="J42" s="36">
        <f t="shared" si="4"/>
        <v>4460</v>
      </c>
      <c r="K42" s="58">
        <v>0</v>
      </c>
      <c r="L42" s="58">
        <v>9434</v>
      </c>
      <c r="M42" s="68" t="s">
        <v>13</v>
      </c>
      <c r="N42" s="68">
        <f t="shared" si="6"/>
        <v>-0.52724189103243591</v>
      </c>
      <c r="T42" s="40"/>
    </row>
    <row r="43" spans="1:22" s="11" customFormat="1" ht="12.6" thickBot="1" x14ac:dyDescent="0.25">
      <c r="B43" s="43" t="s">
        <v>29</v>
      </c>
      <c r="C43" s="12">
        <v>17</v>
      </c>
      <c r="D43" s="12">
        <v>9</v>
      </c>
      <c r="E43" s="12">
        <v>156.80000000000001</v>
      </c>
      <c r="F43" s="38">
        <v>1991.85</v>
      </c>
      <c r="G43" s="39">
        <v>0</v>
      </c>
      <c r="H43" s="38">
        <v>0</v>
      </c>
      <c r="I43" s="38">
        <v>0</v>
      </c>
      <c r="J43" s="36">
        <f t="shared" si="4"/>
        <v>2148.65</v>
      </c>
      <c r="K43" s="58">
        <v>112</v>
      </c>
      <c r="L43" s="58">
        <v>1591.42</v>
      </c>
      <c r="M43" s="68">
        <f t="shared" si="5"/>
        <v>-0.8482142857142857</v>
      </c>
      <c r="N43" s="68">
        <f t="shared" si="6"/>
        <v>0.35014641012429149</v>
      </c>
      <c r="T43" s="40"/>
    </row>
    <row r="44" spans="1:22" s="11" customFormat="1" ht="13.8" thickBot="1" x14ac:dyDescent="0.25">
      <c r="B44" s="10" t="s">
        <v>30</v>
      </c>
      <c r="C44" s="36">
        <f t="shared" ref="C44:D44" si="17">C45</f>
        <v>752</v>
      </c>
      <c r="D44" s="36">
        <f t="shared" si="17"/>
        <v>376</v>
      </c>
      <c r="E44" s="36">
        <f>E45</f>
        <v>3906</v>
      </c>
      <c r="F44" s="36">
        <f>F45</f>
        <v>1295</v>
      </c>
      <c r="G44" s="36">
        <f>G45</f>
        <v>0</v>
      </c>
      <c r="H44" s="36">
        <f>H45</f>
        <v>8743.16</v>
      </c>
      <c r="I44" s="36">
        <f>I45</f>
        <v>0</v>
      </c>
      <c r="J44" s="36">
        <f>SUM(E44:I44)</f>
        <v>13944.16</v>
      </c>
      <c r="K44" s="57">
        <f>K45</f>
        <v>720</v>
      </c>
      <c r="L44" s="57">
        <f>L45</f>
        <v>15807.179999999997</v>
      </c>
      <c r="M44" s="68">
        <f t="shared" si="5"/>
        <v>4.4444444444444509E-2</v>
      </c>
      <c r="N44" s="68">
        <f t="shared" si="6"/>
        <v>-0.11785909947251805</v>
      </c>
      <c r="T44" s="40"/>
    </row>
    <row r="45" spans="1:22" s="11" customFormat="1" ht="12.6" thickBot="1" x14ac:dyDescent="0.25">
      <c r="B45" s="45" t="s">
        <v>41</v>
      </c>
      <c r="C45" s="12">
        <v>752</v>
      </c>
      <c r="D45" s="12">
        <v>376</v>
      </c>
      <c r="E45" s="12">
        <v>3906</v>
      </c>
      <c r="F45" s="46">
        <v>1295</v>
      </c>
      <c r="G45" s="47">
        <v>0</v>
      </c>
      <c r="H45" s="39">
        <v>8743.16</v>
      </c>
      <c r="I45" s="46">
        <v>0</v>
      </c>
      <c r="J45" s="48">
        <f>SUM(E45:I45)</f>
        <v>13944.16</v>
      </c>
      <c r="K45" s="58">
        <v>720</v>
      </c>
      <c r="L45" s="58">
        <v>15807.179999999997</v>
      </c>
      <c r="M45" s="68">
        <f t="shared" si="5"/>
        <v>4.4444444444444509E-2</v>
      </c>
      <c r="N45" s="68">
        <f t="shared" si="6"/>
        <v>-0.11785909947251805</v>
      </c>
      <c r="T45" s="40"/>
    </row>
    <row r="46" spans="1:22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8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387</v>
      </c>
      <c r="G47" s="51">
        <f t="shared" si="18"/>
        <v>0</v>
      </c>
      <c r="H47" s="51">
        <f t="shared" si="18"/>
        <v>3547.53</v>
      </c>
      <c r="I47" s="35">
        <f t="shared" si="18"/>
        <v>0</v>
      </c>
      <c r="J47" s="51">
        <f>SUM(E47:I47)</f>
        <v>3934.53</v>
      </c>
      <c r="K47" s="60">
        <f>K48+K57</f>
        <v>0</v>
      </c>
      <c r="L47" s="60">
        <f>L48+L57</f>
        <v>4680.9399999999996</v>
      </c>
      <c r="M47" s="68" t="s">
        <v>13</v>
      </c>
      <c r="N47" s="68">
        <f t="shared" si="6"/>
        <v>-0.15945728849333674</v>
      </c>
    </row>
    <row r="48" spans="1:22" ht="13.8" thickBot="1" x14ac:dyDescent="0.3">
      <c r="B48" s="62" t="s">
        <v>9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387</v>
      </c>
      <c r="G48" s="60">
        <f t="shared" si="19"/>
        <v>0</v>
      </c>
      <c r="H48" s="60">
        <f t="shared" si="19"/>
        <v>3547.53</v>
      </c>
      <c r="I48" s="60">
        <f t="shared" si="19"/>
        <v>0</v>
      </c>
      <c r="J48" s="60">
        <f t="shared" ref="J48:J59" si="20">SUM(E48:I48)</f>
        <v>3934.53</v>
      </c>
      <c r="K48" s="60">
        <f>+K49+K51+K53+K55</f>
        <v>0</v>
      </c>
      <c r="L48" s="60">
        <f>+L49+L51+L53+L55</f>
        <v>4680.9399999999996</v>
      </c>
      <c r="M48" s="68" t="s">
        <v>13</v>
      </c>
      <c r="N48" s="68">
        <f t="shared" si="6"/>
        <v>-0.15945728849333674</v>
      </c>
    </row>
    <row r="49" spans="2:20" ht="13.8" hidden="1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e">
        <f t="shared" si="6"/>
        <v>#DIV/0!</v>
      </c>
    </row>
    <row r="50" spans="2:20" s="40" customFormat="1" ht="12.6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e">
        <f t="shared" si="6"/>
        <v>#DIV/0!</v>
      </c>
    </row>
    <row r="51" spans="2:20" s="11" customFormat="1" ht="13.8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0</v>
      </c>
      <c r="G51" s="36">
        <f t="shared" si="23"/>
        <v>0</v>
      </c>
      <c r="H51" s="36">
        <f t="shared" si="23"/>
        <v>3533.53</v>
      </c>
      <c r="I51" s="36">
        <f t="shared" si="23"/>
        <v>0</v>
      </c>
      <c r="J51" s="36">
        <f t="shared" si="20"/>
        <v>3533.53</v>
      </c>
      <c r="K51" s="57">
        <f t="shared" ref="K51:L51" si="24">K52</f>
        <v>0</v>
      </c>
      <c r="L51" s="57">
        <f t="shared" si="24"/>
        <v>3982.9399999999996</v>
      </c>
      <c r="M51" s="68" t="s">
        <v>13</v>
      </c>
      <c r="N51" s="68">
        <f t="shared" si="6"/>
        <v>-0.11283373588354317</v>
      </c>
      <c r="T51" s="40"/>
    </row>
    <row r="52" spans="2:20" s="40" customFormat="1" ht="12.6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3533.53</v>
      </c>
      <c r="I52" s="38">
        <v>0</v>
      </c>
      <c r="J52" s="36">
        <f t="shared" si="20"/>
        <v>3533.53</v>
      </c>
      <c r="K52" s="58">
        <v>0</v>
      </c>
      <c r="L52" s="58">
        <v>3982.9399999999996</v>
      </c>
      <c r="M52" s="68" t="s">
        <v>13</v>
      </c>
      <c r="N52" s="68">
        <f t="shared" si="6"/>
        <v>-0.11283373588354317</v>
      </c>
    </row>
    <row r="53" spans="2:20" s="11" customFormat="1" ht="13.8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133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133</v>
      </c>
      <c r="K53" s="57">
        <f t="shared" ref="K53:L53" si="26">K54</f>
        <v>0</v>
      </c>
      <c r="L53" s="57">
        <f t="shared" si="26"/>
        <v>35</v>
      </c>
      <c r="M53" s="68" t="s">
        <v>13</v>
      </c>
      <c r="N53" s="68" t="s">
        <v>39</v>
      </c>
      <c r="T53" s="40"/>
    </row>
    <row r="54" spans="2:20" s="40" customFormat="1" ht="12.6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133</v>
      </c>
      <c r="G54" s="39">
        <v>0</v>
      </c>
      <c r="H54" s="38">
        <v>0</v>
      </c>
      <c r="I54" s="38">
        <v>0</v>
      </c>
      <c r="J54" s="36">
        <f t="shared" si="20"/>
        <v>133</v>
      </c>
      <c r="K54" s="58">
        <v>0</v>
      </c>
      <c r="L54" s="58">
        <v>35</v>
      </c>
      <c r="M54" s="68" t="s">
        <v>13</v>
      </c>
      <c r="N54" s="68" t="s">
        <v>39</v>
      </c>
    </row>
    <row r="55" spans="2:20" s="11" customFormat="1" ht="13.8" hidden="1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254</v>
      </c>
      <c r="G55" s="36">
        <f t="shared" si="28"/>
        <v>0</v>
      </c>
      <c r="H55" s="36">
        <f t="shared" si="28"/>
        <v>14</v>
      </c>
      <c r="I55" s="36">
        <f t="shared" si="28"/>
        <v>0</v>
      </c>
      <c r="J55" s="36">
        <f t="shared" si="20"/>
        <v>268</v>
      </c>
      <c r="K55" s="57">
        <f t="shared" ref="K55:L55" si="29">K56</f>
        <v>0</v>
      </c>
      <c r="L55" s="57">
        <f t="shared" si="29"/>
        <v>663</v>
      </c>
      <c r="M55" s="68" t="s">
        <v>13</v>
      </c>
      <c r="N55" s="68">
        <f t="shared" si="6"/>
        <v>-0.59577677224736048</v>
      </c>
      <c r="T55" s="40"/>
    </row>
    <row r="56" spans="2:20" s="40" customFormat="1" ht="12.6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254</v>
      </c>
      <c r="G56" s="39">
        <v>0</v>
      </c>
      <c r="H56" s="38">
        <v>14</v>
      </c>
      <c r="I56" s="38">
        <v>0</v>
      </c>
      <c r="J56" s="36">
        <f t="shared" si="20"/>
        <v>268</v>
      </c>
      <c r="K56" s="58">
        <v>0</v>
      </c>
      <c r="L56" s="58">
        <v>663</v>
      </c>
      <c r="M56" s="68" t="s">
        <v>13</v>
      </c>
      <c r="N56" s="68">
        <f t="shared" si="6"/>
        <v>-0.59577677224736048</v>
      </c>
      <c r="P56" s="11"/>
    </row>
    <row r="57" spans="2:20" ht="13.8" thickBot="1" x14ac:dyDescent="0.3">
      <c r="B57" s="62" t="s">
        <v>24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13</v>
      </c>
      <c r="N57" s="68" t="s">
        <v>13</v>
      </c>
    </row>
    <row r="58" spans="2:20" ht="13.8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ht="12" x14ac:dyDescent="0.25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7"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22" zoomScale="90" zoomScaleNormal="90" zoomScaleSheetLayoutView="100" workbookViewId="0">
      <selection activeCell="D19" sqref="D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113785</v>
      </c>
      <c r="D19" s="25">
        <f t="shared" si="0"/>
        <v>66540</v>
      </c>
      <c r="E19" s="25">
        <f t="shared" si="0"/>
        <v>1075205.7267</v>
      </c>
      <c r="F19" s="25">
        <f t="shared" si="0"/>
        <v>237393.68999999994</v>
      </c>
      <c r="G19" s="25">
        <f t="shared" si="0"/>
        <v>984462.1</v>
      </c>
      <c r="H19" s="25">
        <f t="shared" si="0"/>
        <v>148775.27399999998</v>
      </c>
      <c r="I19" s="25">
        <f t="shared" si="0"/>
        <v>28054.686999999998</v>
      </c>
      <c r="J19" s="25">
        <f>SUM(E19:I19)</f>
        <v>2473891.4776999997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113785</v>
      </c>
      <c r="D22" s="34">
        <f t="shared" si="1"/>
        <v>66540</v>
      </c>
      <c r="E22" s="34">
        <f t="shared" si="1"/>
        <v>1075205.7267</v>
      </c>
      <c r="F22" s="34">
        <f t="shared" si="1"/>
        <v>237393.68999999994</v>
      </c>
      <c r="G22" s="34">
        <f t="shared" si="1"/>
        <v>984462.1</v>
      </c>
      <c r="H22" s="34">
        <f t="shared" si="1"/>
        <v>148775.27399999998</v>
      </c>
      <c r="I22" s="34">
        <f t="shared" si="1"/>
        <v>28054.686999999998</v>
      </c>
      <c r="J22" s="35">
        <f t="shared" si="1"/>
        <v>2473891.4776999997</v>
      </c>
      <c r="M22" s="19"/>
    </row>
    <row r="23" spans="2:16" ht="13.2" x14ac:dyDescent="0.25">
      <c r="B23" s="62" t="s">
        <v>9</v>
      </c>
      <c r="C23" s="63">
        <f>C24+C28+C34+C36+C32+C26</f>
        <v>113785</v>
      </c>
      <c r="D23" s="63">
        <f t="shared" ref="D23:F23" si="2">D24+D28+D34+D36+D32+D26</f>
        <v>66540</v>
      </c>
      <c r="E23" s="63">
        <f t="shared" si="2"/>
        <v>1075205.7267</v>
      </c>
      <c r="F23" s="63">
        <f t="shared" si="2"/>
        <v>237393.68999999994</v>
      </c>
      <c r="G23" s="63">
        <f>G24+G28+G34+G36+G32+G26</f>
        <v>984462.1</v>
      </c>
      <c r="H23" s="63">
        <f t="shared" ref="H23:I23" si="3">H24+H28+H34+H36+H32+H26</f>
        <v>148775.27399999998</v>
      </c>
      <c r="I23" s="63">
        <f t="shared" si="3"/>
        <v>28054.686999999998</v>
      </c>
      <c r="J23" s="64">
        <f t="shared" ref="J23:J43" si="4">SUM(E23:I23)</f>
        <v>2473891.4776999997</v>
      </c>
      <c r="M23" s="19"/>
    </row>
    <row r="24" spans="2:16" ht="13.2" x14ac:dyDescent="0.2">
      <c r="B24" s="10" t="s">
        <v>10</v>
      </c>
      <c r="C24" s="36">
        <f t="shared" ref="C24:I24" si="5">C25</f>
        <v>8865</v>
      </c>
      <c r="D24" s="36">
        <f t="shared" si="5"/>
        <v>5347</v>
      </c>
      <c r="E24" s="36">
        <f t="shared" si="5"/>
        <v>24078.197999999997</v>
      </c>
      <c r="F24" s="36">
        <f t="shared" si="5"/>
        <v>8502.18</v>
      </c>
      <c r="G24" s="36">
        <f t="shared" si="5"/>
        <v>47501.34</v>
      </c>
      <c r="H24" s="36">
        <f t="shared" si="5"/>
        <v>0</v>
      </c>
      <c r="I24" s="36">
        <f t="shared" si="5"/>
        <v>0</v>
      </c>
      <c r="J24" s="36">
        <f t="shared" si="4"/>
        <v>80081.717999999993</v>
      </c>
      <c r="M24" s="19"/>
    </row>
    <row r="25" spans="2:16" s="11" customFormat="1" ht="12" x14ac:dyDescent="0.2">
      <c r="B25" s="37" t="s">
        <v>11</v>
      </c>
      <c r="C25" s="12">
        <v>8865</v>
      </c>
      <c r="D25" s="12">
        <v>5347</v>
      </c>
      <c r="E25" s="12">
        <v>24078.197999999997</v>
      </c>
      <c r="F25" s="38">
        <v>8502.18</v>
      </c>
      <c r="G25" s="39">
        <v>47501.34</v>
      </c>
      <c r="H25" s="38">
        <v>0</v>
      </c>
      <c r="I25" s="38">
        <v>0</v>
      </c>
      <c r="J25" s="36">
        <f t="shared" si="4"/>
        <v>80081.717999999993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164</v>
      </c>
      <c r="D26" s="36">
        <f t="shared" si="6"/>
        <v>92</v>
      </c>
      <c r="E26" s="36">
        <f>E27</f>
        <v>0</v>
      </c>
      <c r="F26" s="36">
        <f>F27</f>
        <v>0</v>
      </c>
      <c r="G26" s="36">
        <f>G27</f>
        <v>190091.83</v>
      </c>
      <c r="H26" s="36">
        <f>H27</f>
        <v>0</v>
      </c>
      <c r="I26" s="36">
        <f>I27</f>
        <v>0</v>
      </c>
      <c r="J26" s="36">
        <f t="shared" si="4"/>
        <v>190091.83</v>
      </c>
      <c r="P26" s="40"/>
    </row>
    <row r="27" spans="2:16" s="40" customFormat="1" ht="12" x14ac:dyDescent="0.2">
      <c r="B27" s="41" t="s">
        <v>40</v>
      </c>
      <c r="C27" s="12">
        <v>164</v>
      </c>
      <c r="D27" s="12">
        <v>92</v>
      </c>
      <c r="E27" s="39"/>
      <c r="F27" s="38"/>
      <c r="G27" s="39">
        <v>190091.83</v>
      </c>
      <c r="H27" s="38">
        <v>0</v>
      </c>
      <c r="I27" s="38">
        <v>0</v>
      </c>
      <c r="J27" s="36">
        <f t="shared" si="4"/>
        <v>190091.83</v>
      </c>
    </row>
    <row r="28" spans="2:16" ht="13.2" x14ac:dyDescent="0.2">
      <c r="B28" s="10" t="s">
        <v>14</v>
      </c>
      <c r="C28" s="42">
        <f t="shared" ref="C28:I28" si="7">SUM(C29:C31)</f>
        <v>100670</v>
      </c>
      <c r="D28" s="42">
        <f t="shared" si="7"/>
        <v>58963</v>
      </c>
      <c r="E28" s="42">
        <f t="shared" si="7"/>
        <v>1041106.7106999999</v>
      </c>
      <c r="F28" s="42">
        <f t="shared" si="7"/>
        <v>199609.80999999997</v>
      </c>
      <c r="G28" s="42">
        <f t="shared" si="7"/>
        <v>432547.52999999997</v>
      </c>
      <c r="H28" s="42">
        <f t="shared" si="7"/>
        <v>147252.21899999998</v>
      </c>
      <c r="I28" s="42">
        <f t="shared" si="7"/>
        <v>26103.373</v>
      </c>
      <c r="J28" s="36">
        <f t="shared" si="4"/>
        <v>1846619.6427</v>
      </c>
    </row>
    <row r="29" spans="2:16" s="11" customFormat="1" ht="12" x14ac:dyDescent="0.2">
      <c r="B29" s="43" t="s">
        <v>15</v>
      </c>
      <c r="C29" s="12">
        <v>28890</v>
      </c>
      <c r="D29" s="12">
        <v>16357</v>
      </c>
      <c r="E29" s="12">
        <v>264017.05152000004</v>
      </c>
      <c r="F29" s="38">
        <v>199609.80999999997</v>
      </c>
      <c r="G29" s="39">
        <v>432547.52999999997</v>
      </c>
      <c r="H29" s="38">
        <v>147252.21899999998</v>
      </c>
      <c r="I29" s="38">
        <v>26103.373</v>
      </c>
      <c r="J29" s="36">
        <f t="shared" si="4"/>
        <v>1069529.98352</v>
      </c>
      <c r="P29" s="40"/>
    </row>
    <row r="30" spans="2:16" s="11" customFormat="1" ht="12" x14ac:dyDescent="0.2">
      <c r="B30" s="43" t="s">
        <v>16</v>
      </c>
      <c r="C30" s="12">
        <v>71780</v>
      </c>
      <c r="D30" s="12">
        <v>42606</v>
      </c>
      <c r="E30" s="12">
        <v>777089.65917999984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777089.65917999984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3785</v>
      </c>
      <c r="D32" s="36">
        <f t="shared" si="8"/>
        <v>1925</v>
      </c>
      <c r="E32" s="36">
        <f>E33</f>
        <v>7660.483000000002</v>
      </c>
      <c r="F32" s="36">
        <f>F33</f>
        <v>7500</v>
      </c>
      <c r="G32" s="36">
        <f>G33</f>
        <v>146839.88</v>
      </c>
      <c r="H32" s="36">
        <f>H33</f>
        <v>0</v>
      </c>
      <c r="I32" s="36">
        <f>I33</f>
        <v>1951.3140000000001</v>
      </c>
      <c r="J32" s="36">
        <f t="shared" si="4"/>
        <v>163951.67700000003</v>
      </c>
      <c r="P32" s="40"/>
    </row>
    <row r="33" spans="1:18" s="11" customFormat="1" ht="12" x14ac:dyDescent="0.2">
      <c r="A33" s="40"/>
      <c r="B33" s="43" t="s">
        <v>19</v>
      </c>
      <c r="C33" s="12">
        <v>3785</v>
      </c>
      <c r="D33" s="12">
        <v>1925</v>
      </c>
      <c r="E33" s="12">
        <v>7660.483000000002</v>
      </c>
      <c r="F33" s="38">
        <v>7500</v>
      </c>
      <c r="G33" s="39">
        <v>146839.88</v>
      </c>
      <c r="H33" s="38">
        <v>0</v>
      </c>
      <c r="I33" s="38">
        <v>1951.3140000000001</v>
      </c>
      <c r="J33" s="36">
        <f t="shared" si="4"/>
        <v>163951.67700000003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258</v>
      </c>
      <c r="D34" s="36">
        <f t="shared" si="9"/>
        <v>185</v>
      </c>
      <c r="E34" s="36">
        <f t="shared" si="9"/>
        <v>1883.3350000000003</v>
      </c>
      <c r="F34" s="36">
        <f t="shared" si="9"/>
        <v>21781.699999999997</v>
      </c>
      <c r="G34" s="36">
        <f t="shared" si="9"/>
        <v>132328.51999999999</v>
      </c>
      <c r="H34" s="36">
        <f t="shared" si="9"/>
        <v>1523.0550000000001</v>
      </c>
      <c r="I34" s="36">
        <f t="shared" si="9"/>
        <v>0</v>
      </c>
      <c r="J34" s="36">
        <f t="shared" si="4"/>
        <v>157516.60999999999</v>
      </c>
      <c r="P34" s="40"/>
    </row>
    <row r="35" spans="1:18" s="11" customFormat="1" ht="12" x14ac:dyDescent="0.2">
      <c r="B35" s="41" t="s">
        <v>21</v>
      </c>
      <c r="C35" s="12">
        <v>258</v>
      </c>
      <c r="D35" s="12">
        <v>185</v>
      </c>
      <c r="E35" s="12">
        <v>1883.3350000000003</v>
      </c>
      <c r="F35" s="38">
        <v>21781.699999999997</v>
      </c>
      <c r="G35" s="39">
        <v>132328.51999999999</v>
      </c>
      <c r="H35" s="38">
        <v>1523.0550000000001</v>
      </c>
      <c r="I35" s="38">
        <v>0</v>
      </c>
      <c r="J35" s="36">
        <f t="shared" si="4"/>
        <v>157516.60999999999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43</v>
      </c>
      <c r="D36" s="36">
        <f t="shared" si="10"/>
        <v>28</v>
      </c>
      <c r="E36" s="36">
        <f>E37</f>
        <v>477</v>
      </c>
      <c r="F36" s="36">
        <f>F37</f>
        <v>0</v>
      </c>
      <c r="G36" s="36">
        <f>G37</f>
        <v>35153</v>
      </c>
      <c r="H36" s="36">
        <f>H37</f>
        <v>0</v>
      </c>
      <c r="I36" s="36">
        <f>I37</f>
        <v>0</v>
      </c>
      <c r="J36" s="36">
        <f t="shared" si="4"/>
        <v>35630</v>
      </c>
      <c r="P36" s="40"/>
    </row>
    <row r="37" spans="1:18" s="11" customFormat="1" ht="12" x14ac:dyDescent="0.2">
      <c r="B37" s="43" t="s">
        <v>23</v>
      </c>
      <c r="C37" s="12">
        <v>43</v>
      </c>
      <c r="D37" s="12">
        <v>28</v>
      </c>
      <c r="E37" s="12">
        <v>477</v>
      </c>
      <c r="F37" s="38">
        <v>0</v>
      </c>
      <c r="G37" s="39">
        <v>35153</v>
      </c>
      <c r="H37" s="38">
        <v>0</v>
      </c>
      <c r="I37" s="38">
        <v>0</v>
      </c>
      <c r="J37" s="36">
        <f t="shared" si="4"/>
        <v>35630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/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/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26" zoomScaleNormal="100" zoomScaleSheetLayoutView="100" workbookViewId="0">
      <selection activeCell="E62" sqref="E62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99039</v>
      </c>
      <c r="D19" s="25">
        <f t="shared" si="0"/>
        <v>58587</v>
      </c>
      <c r="E19" s="25">
        <f t="shared" si="0"/>
        <v>1097989.2920000001</v>
      </c>
      <c r="F19" s="25">
        <f t="shared" si="0"/>
        <v>11970.962999999998</v>
      </c>
      <c r="G19" s="25">
        <f t="shared" si="0"/>
        <v>987442.15200000012</v>
      </c>
      <c r="H19" s="25">
        <f t="shared" si="0"/>
        <v>52257.904999999999</v>
      </c>
      <c r="I19" s="25">
        <f t="shared" si="0"/>
        <v>229.60000000000002</v>
      </c>
      <c r="J19" s="25">
        <f>SUM(E19:I19)</f>
        <v>2149889.912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99039</v>
      </c>
      <c r="D22" s="34">
        <f t="shared" si="1"/>
        <v>58587</v>
      </c>
      <c r="E22" s="34">
        <f t="shared" si="1"/>
        <v>1097989.2920000001</v>
      </c>
      <c r="F22" s="34">
        <f t="shared" si="1"/>
        <v>11970.962999999998</v>
      </c>
      <c r="G22" s="34">
        <f t="shared" si="1"/>
        <v>987442.15200000012</v>
      </c>
      <c r="H22" s="34">
        <f t="shared" si="1"/>
        <v>48724.375</v>
      </c>
      <c r="I22" s="34">
        <f t="shared" si="1"/>
        <v>229.60000000000002</v>
      </c>
      <c r="J22" s="35">
        <f t="shared" si="1"/>
        <v>2146356.3820000002</v>
      </c>
      <c r="M22" s="19"/>
    </row>
    <row r="23" spans="2:16" ht="13.2" x14ac:dyDescent="0.25">
      <c r="B23" s="62" t="s">
        <v>9</v>
      </c>
      <c r="C23" s="63">
        <f>C24+C28+C34+C36+C32+C26</f>
        <v>99039</v>
      </c>
      <c r="D23" s="63">
        <f t="shared" ref="D23:F23" si="2">D24+D28+D34+D36+D32+D26</f>
        <v>58587</v>
      </c>
      <c r="E23" s="63">
        <f t="shared" si="2"/>
        <v>1097989.2920000001</v>
      </c>
      <c r="F23" s="63">
        <f t="shared" si="2"/>
        <v>11970.962999999998</v>
      </c>
      <c r="G23" s="63">
        <f>G24+G28+G34+G36+G32+G26</f>
        <v>987442.15200000012</v>
      </c>
      <c r="H23" s="63">
        <f t="shared" ref="H23:I23" si="3">H24+H28+H34+H36+H32+H26</f>
        <v>48724.375</v>
      </c>
      <c r="I23" s="63">
        <f t="shared" si="3"/>
        <v>229.60000000000002</v>
      </c>
      <c r="J23" s="64">
        <f t="shared" ref="J23:J43" si="4">SUM(E23:I23)</f>
        <v>2146356.3820000002</v>
      </c>
      <c r="M23" s="19"/>
    </row>
    <row r="24" spans="2:16" ht="13.2" x14ac:dyDescent="0.2">
      <c r="B24" s="10" t="s">
        <v>10</v>
      </c>
      <c r="C24" s="36">
        <f t="shared" ref="C24:I24" si="5">C25</f>
        <v>9604</v>
      </c>
      <c r="D24" s="36">
        <f t="shared" si="5"/>
        <v>5540</v>
      </c>
      <c r="E24" s="36">
        <f t="shared" si="5"/>
        <v>111001.673</v>
      </c>
      <c r="F24" s="36">
        <f t="shared" si="5"/>
        <v>0</v>
      </c>
      <c r="G24" s="36">
        <f t="shared" si="5"/>
        <v>0</v>
      </c>
      <c r="H24" s="36">
        <f t="shared" si="5"/>
        <v>16509.631000000001</v>
      </c>
      <c r="I24" s="36">
        <f t="shared" si="5"/>
        <v>0</v>
      </c>
      <c r="J24" s="36">
        <f t="shared" si="4"/>
        <v>127511.304</v>
      </c>
      <c r="M24" s="19"/>
    </row>
    <row r="25" spans="2:16" s="11" customFormat="1" ht="12" x14ac:dyDescent="0.2">
      <c r="B25" s="37" t="s">
        <v>11</v>
      </c>
      <c r="C25" s="12">
        <v>9604</v>
      </c>
      <c r="D25" s="12">
        <v>5540</v>
      </c>
      <c r="E25" s="12">
        <v>111001.673</v>
      </c>
      <c r="F25" s="38">
        <v>0</v>
      </c>
      <c r="G25" s="39">
        <v>0</v>
      </c>
      <c r="H25" s="38">
        <v>16509.631000000001</v>
      </c>
      <c r="I25" s="38">
        <v>0</v>
      </c>
      <c r="J25" s="36">
        <f t="shared" si="4"/>
        <v>127511.304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402</v>
      </c>
      <c r="D26" s="36">
        <f t="shared" si="6"/>
        <v>210</v>
      </c>
      <c r="E26" s="36">
        <f>E27</f>
        <v>4733.09</v>
      </c>
      <c r="F26" s="36">
        <f>F27</f>
        <v>0</v>
      </c>
      <c r="G26" s="36">
        <f>G27</f>
        <v>207005.24300000002</v>
      </c>
      <c r="H26" s="36">
        <f>H27</f>
        <v>0</v>
      </c>
      <c r="I26" s="36">
        <f>I27</f>
        <v>0</v>
      </c>
      <c r="J26" s="36">
        <f t="shared" si="4"/>
        <v>211738.33300000001</v>
      </c>
      <c r="P26" s="40"/>
    </row>
    <row r="27" spans="2:16" s="40" customFormat="1" ht="12" x14ac:dyDescent="0.2">
      <c r="B27" s="41" t="s">
        <v>40</v>
      </c>
      <c r="C27" s="12">
        <v>402</v>
      </c>
      <c r="D27" s="12">
        <v>210</v>
      </c>
      <c r="E27" s="39">
        <v>4733.09</v>
      </c>
      <c r="F27" s="38">
        <v>0</v>
      </c>
      <c r="G27" s="39">
        <v>207005.24300000002</v>
      </c>
      <c r="H27" s="38"/>
      <c r="I27" s="38">
        <v>0</v>
      </c>
      <c r="J27" s="36">
        <f t="shared" si="4"/>
        <v>211738.33300000001</v>
      </c>
    </row>
    <row r="28" spans="2:16" ht="13.2" x14ac:dyDescent="0.2">
      <c r="B28" s="10" t="s">
        <v>14</v>
      </c>
      <c r="C28" s="42">
        <f t="shared" ref="C28:I28" si="7">SUM(C29:C31)</f>
        <v>84875</v>
      </c>
      <c r="D28" s="42">
        <f t="shared" si="7"/>
        <v>50567</v>
      </c>
      <c r="E28" s="42">
        <f t="shared" si="7"/>
        <v>924895.77700000012</v>
      </c>
      <c r="F28" s="42">
        <f t="shared" si="7"/>
        <v>175.00300000000001</v>
      </c>
      <c r="G28" s="42">
        <f t="shared" si="7"/>
        <v>233548.49900000001</v>
      </c>
      <c r="H28" s="42">
        <f t="shared" si="7"/>
        <v>32009.743999999999</v>
      </c>
      <c r="I28" s="42">
        <f t="shared" si="7"/>
        <v>229.60000000000002</v>
      </c>
      <c r="J28" s="36">
        <f t="shared" si="4"/>
        <v>1190858.6230000001</v>
      </c>
    </row>
    <row r="29" spans="2:16" s="11" customFormat="1" ht="12" x14ac:dyDescent="0.2">
      <c r="B29" s="43" t="s">
        <v>15</v>
      </c>
      <c r="C29" s="12">
        <v>30143</v>
      </c>
      <c r="D29" s="12">
        <v>17328</v>
      </c>
      <c r="E29" s="12">
        <v>249295.81000000003</v>
      </c>
      <c r="F29" s="38">
        <v>175.00300000000001</v>
      </c>
      <c r="G29" s="39">
        <v>0</v>
      </c>
      <c r="H29" s="38">
        <v>32009.743999999999</v>
      </c>
      <c r="I29" s="38">
        <v>229.60000000000002</v>
      </c>
      <c r="J29" s="36">
        <f t="shared" si="4"/>
        <v>281710.15700000001</v>
      </c>
      <c r="P29" s="40"/>
    </row>
    <row r="30" spans="2:16" s="11" customFormat="1" ht="12" x14ac:dyDescent="0.2">
      <c r="B30" s="43" t="s">
        <v>16</v>
      </c>
      <c r="C30" s="12">
        <v>54732</v>
      </c>
      <c r="D30" s="12">
        <v>33239</v>
      </c>
      <c r="E30" s="12">
        <v>675599.96700000006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675599.96700000006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233548.49900000001</v>
      </c>
      <c r="H31" s="38">
        <v>0</v>
      </c>
      <c r="I31" s="38">
        <v>0</v>
      </c>
      <c r="J31" s="36">
        <f t="shared" si="4"/>
        <v>233548.49900000001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3476</v>
      </c>
      <c r="D32" s="36">
        <f t="shared" si="8"/>
        <v>1753</v>
      </c>
      <c r="E32" s="36">
        <f>E33</f>
        <v>50947.382000000005</v>
      </c>
      <c r="F32" s="36">
        <f>F33</f>
        <v>9985.8499999999985</v>
      </c>
      <c r="G32" s="36">
        <f>G33</f>
        <v>88033.38</v>
      </c>
      <c r="H32" s="36">
        <f>H33</f>
        <v>0</v>
      </c>
      <c r="I32" s="36">
        <f>I33</f>
        <v>0</v>
      </c>
      <c r="J32" s="36">
        <f t="shared" si="4"/>
        <v>148966.61200000002</v>
      </c>
      <c r="P32" s="40"/>
    </row>
    <row r="33" spans="1:18" s="11" customFormat="1" ht="12" x14ac:dyDescent="0.2">
      <c r="A33" s="40"/>
      <c r="B33" s="43" t="s">
        <v>19</v>
      </c>
      <c r="C33" s="12">
        <v>3476</v>
      </c>
      <c r="D33" s="12">
        <v>1753</v>
      </c>
      <c r="E33" s="12">
        <v>50947.382000000005</v>
      </c>
      <c r="F33" s="38">
        <v>9985.8499999999985</v>
      </c>
      <c r="G33" s="39">
        <v>88033.38</v>
      </c>
      <c r="H33" s="38">
        <v>0</v>
      </c>
      <c r="I33" s="38">
        <v>0</v>
      </c>
      <c r="J33" s="36">
        <f t="shared" si="4"/>
        <v>148966.61200000002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382</v>
      </c>
      <c r="D34" s="36">
        <f t="shared" si="9"/>
        <v>303</v>
      </c>
      <c r="E34" s="36">
        <f t="shared" si="9"/>
        <v>1099.3699999999999</v>
      </c>
      <c r="F34" s="36">
        <f t="shared" si="9"/>
        <v>1805.11</v>
      </c>
      <c r="G34" s="36">
        <f t="shared" si="9"/>
        <v>458855.03</v>
      </c>
      <c r="H34" s="36">
        <f t="shared" si="9"/>
        <v>0</v>
      </c>
      <c r="I34" s="36">
        <f t="shared" si="9"/>
        <v>0</v>
      </c>
      <c r="J34" s="36">
        <f t="shared" si="4"/>
        <v>461759.51</v>
      </c>
      <c r="P34" s="40"/>
    </row>
    <row r="35" spans="1:18" s="11" customFormat="1" ht="12" x14ac:dyDescent="0.2">
      <c r="B35" s="41" t="s">
        <v>21</v>
      </c>
      <c r="C35" s="12">
        <v>382</v>
      </c>
      <c r="D35" s="12">
        <v>303</v>
      </c>
      <c r="E35" s="12">
        <v>1099.3699999999999</v>
      </c>
      <c r="F35" s="38">
        <v>1805.11</v>
      </c>
      <c r="G35" s="39">
        <v>458855.03</v>
      </c>
      <c r="H35" s="38">
        <v>0</v>
      </c>
      <c r="I35" s="38">
        <v>0</v>
      </c>
      <c r="J35" s="36">
        <f t="shared" si="4"/>
        <v>461759.51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300</v>
      </c>
      <c r="D36" s="36">
        <f t="shared" si="10"/>
        <v>214</v>
      </c>
      <c r="E36" s="36">
        <f>E37</f>
        <v>5312</v>
      </c>
      <c r="F36" s="36">
        <f>F37</f>
        <v>5</v>
      </c>
      <c r="G36" s="36">
        <f>G37</f>
        <v>0</v>
      </c>
      <c r="H36" s="36">
        <f>H37</f>
        <v>205</v>
      </c>
      <c r="I36" s="36">
        <f>I37</f>
        <v>0</v>
      </c>
      <c r="J36" s="36">
        <f t="shared" si="4"/>
        <v>5522</v>
      </c>
      <c r="P36" s="40"/>
    </row>
    <row r="37" spans="1:18" s="11" customFormat="1" ht="12" x14ac:dyDescent="0.2">
      <c r="B37" s="43" t="s">
        <v>23</v>
      </c>
      <c r="C37" s="12">
        <v>300</v>
      </c>
      <c r="D37" s="12">
        <v>214</v>
      </c>
      <c r="E37" s="12">
        <v>5312</v>
      </c>
      <c r="F37" s="38">
        <v>5</v>
      </c>
      <c r="G37" s="39"/>
      <c r="H37" s="38">
        <v>205</v>
      </c>
      <c r="I37" s="38">
        <v>0</v>
      </c>
      <c r="J37" s="36">
        <f t="shared" si="4"/>
        <v>5522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/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3533.53</v>
      </c>
      <c r="I47" s="35">
        <f t="shared" si="15"/>
        <v>0</v>
      </c>
      <c r="J47" s="51">
        <f>SUM(E47:I47)</f>
        <v>3533.53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3533.53</v>
      </c>
      <c r="I48" s="60">
        <f t="shared" si="16"/>
        <v>0</v>
      </c>
      <c r="J48" s="60">
        <f t="shared" si="16"/>
        <v>3533.53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3533.53</v>
      </c>
      <c r="I51" s="36">
        <f t="shared" si="20"/>
        <v>0</v>
      </c>
      <c r="J51" s="51">
        <f t="shared" si="18"/>
        <v>3533.53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3533.53</v>
      </c>
      <c r="I52" s="38">
        <v>0</v>
      </c>
      <c r="J52" s="51">
        <f t="shared" si="18"/>
        <v>3533.53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24" zoomScale="90" zoomScaleNormal="90" zoomScaleSheetLayoutView="100" workbookViewId="0">
      <selection activeCell="B52" sqref="B52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62102</v>
      </c>
      <c r="D19" s="25">
        <f t="shared" si="0"/>
        <v>36075</v>
      </c>
      <c r="E19" s="25">
        <f t="shared" si="0"/>
        <v>724261.3907600001</v>
      </c>
      <c r="F19" s="25">
        <f t="shared" si="0"/>
        <v>145.04</v>
      </c>
      <c r="G19" s="25">
        <f t="shared" si="0"/>
        <v>0</v>
      </c>
      <c r="H19" s="25">
        <f t="shared" si="0"/>
        <v>0</v>
      </c>
      <c r="I19" s="25">
        <f t="shared" si="0"/>
        <v>439.988</v>
      </c>
      <c r="J19" s="25">
        <f>SUM(E19:I19)</f>
        <v>724846.41876000015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62102</v>
      </c>
      <c r="D22" s="34">
        <f t="shared" si="1"/>
        <v>36075</v>
      </c>
      <c r="E22" s="34">
        <f t="shared" si="1"/>
        <v>724261.3907600001</v>
      </c>
      <c r="F22" s="34">
        <f t="shared" si="1"/>
        <v>145.04</v>
      </c>
      <c r="G22" s="34">
        <f t="shared" si="1"/>
        <v>0</v>
      </c>
      <c r="H22" s="34">
        <f t="shared" si="1"/>
        <v>0</v>
      </c>
      <c r="I22" s="34">
        <f t="shared" si="1"/>
        <v>439.988</v>
      </c>
      <c r="J22" s="35">
        <f t="shared" si="1"/>
        <v>724846.41876000015</v>
      </c>
      <c r="M22" s="19"/>
    </row>
    <row r="23" spans="2:16" ht="13.2" x14ac:dyDescent="0.25">
      <c r="B23" s="62" t="s">
        <v>9</v>
      </c>
      <c r="C23" s="63">
        <f>C24+C28+C34+C36+C32+C26</f>
        <v>62102</v>
      </c>
      <c r="D23" s="63">
        <f t="shared" ref="D23:F23" si="2">D24+D28+D34+D36+D32+D26</f>
        <v>36075</v>
      </c>
      <c r="E23" s="63">
        <f t="shared" si="2"/>
        <v>724261.3907600001</v>
      </c>
      <c r="F23" s="63">
        <f t="shared" si="2"/>
        <v>145.04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439.988</v>
      </c>
      <c r="J23" s="64">
        <f t="shared" ref="J23:J43" si="4">SUM(E23:I23)</f>
        <v>724846.41876000015</v>
      </c>
      <c r="M23" s="19"/>
    </row>
    <row r="24" spans="2:16" ht="13.2" x14ac:dyDescent="0.2">
      <c r="B24" s="10" t="s">
        <v>10</v>
      </c>
      <c r="C24" s="36">
        <f t="shared" ref="C24:I24" si="5">C25</f>
        <v>0</v>
      </c>
      <c r="D24" s="36">
        <f t="shared" si="5"/>
        <v>0</v>
      </c>
      <c r="E24" s="36">
        <f t="shared" si="5"/>
        <v>0</v>
      </c>
      <c r="F24" s="36">
        <f t="shared" si="5"/>
        <v>143.28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143.28</v>
      </c>
      <c r="M24" s="19"/>
    </row>
    <row r="25" spans="2:16" s="11" customFormat="1" ht="12" x14ac:dyDescent="0.2">
      <c r="B25" s="37" t="s">
        <v>11</v>
      </c>
      <c r="C25" s="12"/>
      <c r="D25" s="12"/>
      <c r="E25" s="12"/>
      <c r="F25" s="38">
        <v>143.28</v>
      </c>
      <c r="G25" s="39">
        <v>0</v>
      </c>
      <c r="H25" s="38">
        <v>0</v>
      </c>
      <c r="I25" s="38">
        <v>0</v>
      </c>
      <c r="J25" s="36">
        <f t="shared" si="4"/>
        <v>143.28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62102</v>
      </c>
      <c r="D28" s="42">
        <f t="shared" si="7"/>
        <v>36075</v>
      </c>
      <c r="E28" s="42">
        <f t="shared" si="7"/>
        <v>724261.3907600001</v>
      </c>
      <c r="F28" s="42">
        <f t="shared" si="7"/>
        <v>1.7599999999999998</v>
      </c>
      <c r="G28" s="42">
        <f t="shared" si="7"/>
        <v>0</v>
      </c>
      <c r="H28" s="42">
        <f t="shared" si="7"/>
        <v>0</v>
      </c>
      <c r="I28" s="42">
        <f t="shared" si="7"/>
        <v>439.988</v>
      </c>
      <c r="J28" s="36">
        <f t="shared" si="4"/>
        <v>724703.13876000012</v>
      </c>
    </row>
    <row r="29" spans="2:16" s="11" customFormat="1" ht="12" x14ac:dyDescent="0.2">
      <c r="B29" s="43" t="s">
        <v>15</v>
      </c>
      <c r="C29" s="12">
        <v>20070</v>
      </c>
      <c r="D29" s="12">
        <v>11522</v>
      </c>
      <c r="E29" s="12">
        <v>206556.40000000002</v>
      </c>
      <c r="F29" s="38">
        <v>1.7599999999999998</v>
      </c>
      <c r="G29" s="39">
        <v>0</v>
      </c>
      <c r="H29" s="38">
        <v>0</v>
      </c>
      <c r="I29" s="38">
        <v>439.988</v>
      </c>
      <c r="J29" s="36">
        <f t="shared" si="4"/>
        <v>206998.14800000004</v>
      </c>
      <c r="P29" s="40"/>
    </row>
    <row r="30" spans="2:16" s="11" customFormat="1" ht="12" x14ac:dyDescent="0.2">
      <c r="B30" s="43" t="s">
        <v>16</v>
      </c>
      <c r="C30" s="12">
        <v>42032</v>
      </c>
      <c r="D30" s="12">
        <v>24553</v>
      </c>
      <c r="E30" s="12">
        <v>517704.99076000002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517704.99076000002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21" zoomScale="90" zoomScaleNormal="90" zoomScaleSheetLayoutView="100" workbookViewId="0">
      <selection activeCell="D19" sqref="D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14623</v>
      </c>
      <c r="D19" s="25">
        <f t="shared" si="0"/>
        <v>7637</v>
      </c>
      <c r="E19" s="25">
        <f t="shared" si="0"/>
        <v>74442.510479999997</v>
      </c>
      <c r="F19" s="25">
        <f t="shared" si="0"/>
        <v>672.49599999999998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75115.006479999996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14623</v>
      </c>
      <c r="D22" s="34">
        <f t="shared" si="1"/>
        <v>7637</v>
      </c>
      <c r="E22" s="34">
        <f t="shared" si="1"/>
        <v>74442.510479999997</v>
      </c>
      <c r="F22" s="34">
        <f t="shared" si="1"/>
        <v>672.49599999999998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75115.006479999996</v>
      </c>
      <c r="M22" s="19"/>
    </row>
    <row r="23" spans="2:16" ht="13.2" x14ac:dyDescent="0.25">
      <c r="B23" s="62" t="s">
        <v>9</v>
      </c>
      <c r="C23" s="63">
        <f>C24+C28+C34+C36+C32+C26</f>
        <v>14623</v>
      </c>
      <c r="D23" s="63">
        <f t="shared" ref="D23:F23" si="2">D24+D28+D34+D36+D32+D26</f>
        <v>7637</v>
      </c>
      <c r="E23" s="63">
        <f t="shared" si="2"/>
        <v>74442.510479999997</v>
      </c>
      <c r="F23" s="63">
        <f t="shared" si="2"/>
        <v>672.49599999999998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0</v>
      </c>
      <c r="J23" s="64">
        <f t="shared" ref="J23:J43" si="4">SUM(E23:I23)</f>
        <v>75115.006479999996</v>
      </c>
      <c r="M23" s="19"/>
    </row>
    <row r="24" spans="2:16" ht="13.2" x14ac:dyDescent="0.2">
      <c r="B24" s="10" t="s">
        <v>10</v>
      </c>
      <c r="C24" s="36">
        <f t="shared" ref="C24:I24" si="5">C25</f>
        <v>197</v>
      </c>
      <c r="D24" s="36">
        <f t="shared" si="5"/>
        <v>118</v>
      </c>
      <c r="E24" s="36">
        <f t="shared" si="5"/>
        <v>1024.1769999999999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1024.1769999999999</v>
      </c>
      <c r="M24" s="19"/>
    </row>
    <row r="25" spans="2:16" s="11" customFormat="1" ht="12" x14ac:dyDescent="0.2">
      <c r="B25" s="37" t="s">
        <v>11</v>
      </c>
      <c r="C25" s="12">
        <v>197</v>
      </c>
      <c r="D25" s="12">
        <v>118</v>
      </c>
      <c r="E25" s="12">
        <v>1024.1769999999999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1024.1769999999999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14210</v>
      </c>
      <c r="D28" s="42">
        <f t="shared" si="7"/>
        <v>7410</v>
      </c>
      <c r="E28" s="42">
        <f t="shared" si="7"/>
        <v>72023.128479999999</v>
      </c>
      <c r="F28" s="42">
        <f t="shared" si="7"/>
        <v>672.49599999999998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72695.624479999999</v>
      </c>
    </row>
    <row r="29" spans="2:16" s="11" customFormat="1" ht="12" x14ac:dyDescent="0.2">
      <c r="B29" s="43" t="s">
        <v>15</v>
      </c>
      <c r="C29" s="12">
        <v>6962</v>
      </c>
      <c r="D29" s="12">
        <v>3574</v>
      </c>
      <c r="E29" s="12">
        <v>45492.97</v>
      </c>
      <c r="F29" s="38">
        <v>672.49599999999998</v>
      </c>
      <c r="G29" s="39">
        <v>0</v>
      </c>
      <c r="H29" s="38">
        <v>0</v>
      </c>
      <c r="I29" s="38"/>
      <c r="J29" s="36">
        <f t="shared" si="4"/>
        <v>46165.466</v>
      </c>
      <c r="P29" s="40"/>
    </row>
    <row r="30" spans="2:16" s="11" customFormat="1" ht="12" x14ac:dyDescent="0.2">
      <c r="B30" s="43" t="s">
        <v>16</v>
      </c>
      <c r="C30" s="12">
        <v>7248</v>
      </c>
      <c r="D30" s="12">
        <v>3836</v>
      </c>
      <c r="E30" s="12">
        <v>26530.158480000002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26530.158480000002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216</v>
      </c>
      <c r="D32" s="36">
        <f t="shared" si="8"/>
        <v>109</v>
      </c>
      <c r="E32" s="36">
        <f>E33</f>
        <v>1395.2049999999999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1395.2049999999999</v>
      </c>
      <c r="P32" s="40"/>
    </row>
    <row r="33" spans="1:18" s="11" customFormat="1" ht="12" x14ac:dyDescent="0.2">
      <c r="A33" s="40"/>
      <c r="B33" s="43" t="s">
        <v>19</v>
      </c>
      <c r="C33" s="12">
        <v>216</v>
      </c>
      <c r="D33" s="12">
        <v>109</v>
      </c>
      <c r="E33" s="12">
        <v>1395.2049999999999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1395.2049999999999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20" zoomScale="90" zoomScaleNormal="90" zoomScaleSheetLayoutView="100" workbookViewId="0">
      <selection activeCell="A60" sqref="A60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2032</v>
      </c>
      <c r="D19" s="25">
        <f t="shared" si="0"/>
        <v>1083</v>
      </c>
      <c r="E19" s="25">
        <f t="shared" si="0"/>
        <v>4062.8</v>
      </c>
      <c r="F19" s="25">
        <f t="shared" si="0"/>
        <v>35043.626000000004</v>
      </c>
      <c r="G19" s="25">
        <f t="shared" si="0"/>
        <v>9870.73</v>
      </c>
      <c r="H19" s="25">
        <f t="shared" si="0"/>
        <v>54297.493000000002</v>
      </c>
      <c r="I19" s="25">
        <f t="shared" si="0"/>
        <v>263</v>
      </c>
      <c r="J19" s="25">
        <f>SUM(E19:I19)</f>
        <v>103537.649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2032</v>
      </c>
      <c r="D22" s="34">
        <f t="shared" si="1"/>
        <v>1083</v>
      </c>
      <c r="E22" s="34">
        <f t="shared" si="1"/>
        <v>4062.8</v>
      </c>
      <c r="F22" s="34">
        <f t="shared" si="1"/>
        <v>34656.626000000004</v>
      </c>
      <c r="G22" s="34">
        <f t="shared" si="1"/>
        <v>9870.73</v>
      </c>
      <c r="H22" s="34">
        <f t="shared" si="1"/>
        <v>54283.493000000002</v>
      </c>
      <c r="I22" s="34">
        <f t="shared" si="1"/>
        <v>263</v>
      </c>
      <c r="J22" s="35">
        <f t="shared" si="1"/>
        <v>103136.649</v>
      </c>
      <c r="M22" s="19"/>
    </row>
    <row r="23" spans="2:16" ht="13.2" x14ac:dyDescent="0.25">
      <c r="B23" s="62" t="s">
        <v>9</v>
      </c>
      <c r="C23" s="63">
        <f>C24+C28+C34+C36+C32+C26</f>
        <v>1263</v>
      </c>
      <c r="D23" s="63">
        <f t="shared" ref="D23:F23" si="2">D24+D28+D34+D36+D32+D26</f>
        <v>698</v>
      </c>
      <c r="E23" s="63">
        <f t="shared" si="2"/>
        <v>0</v>
      </c>
      <c r="F23" s="63">
        <f t="shared" si="2"/>
        <v>20717.776000000005</v>
      </c>
      <c r="G23" s="63">
        <f>G24+G28+G34+G36+G32+G26</f>
        <v>9870.73</v>
      </c>
      <c r="H23" s="63">
        <f t="shared" ref="H23:I23" si="3">H24+H28+H34+H36+H32+H26</f>
        <v>45540.332999999999</v>
      </c>
      <c r="I23" s="63">
        <f t="shared" si="3"/>
        <v>0</v>
      </c>
      <c r="J23" s="64">
        <f t="shared" ref="J23:J43" si="4">SUM(E23:I23)</f>
        <v>76128.839000000007</v>
      </c>
      <c r="M23" s="19"/>
    </row>
    <row r="24" spans="2:16" ht="13.2" x14ac:dyDescent="0.2">
      <c r="B24" s="10" t="s">
        <v>10</v>
      </c>
      <c r="C24" s="36">
        <f t="shared" ref="C24:I24" si="5">C25</f>
        <v>668</v>
      </c>
      <c r="D24" s="36">
        <f t="shared" si="5"/>
        <v>369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ht="12" x14ac:dyDescent="0.2">
      <c r="B25" s="37" t="s">
        <v>11</v>
      </c>
      <c r="C25" s="12">
        <v>668</v>
      </c>
      <c r="D25" s="12">
        <v>369</v>
      </c>
      <c r="E25" s="12">
        <v>0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358</v>
      </c>
      <c r="D28" s="42">
        <f t="shared" si="7"/>
        <v>204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42947.150999999998</v>
      </c>
      <c r="I28" s="42">
        <f t="shared" si="7"/>
        <v>0</v>
      </c>
      <c r="J28" s="36">
        <f t="shared" si="4"/>
        <v>42947.150999999998</v>
      </c>
    </row>
    <row r="29" spans="2:16" s="11" customFormat="1" ht="12" x14ac:dyDescent="0.2">
      <c r="B29" s="43" t="s">
        <v>15</v>
      </c>
      <c r="C29" s="12">
        <v>358</v>
      </c>
      <c r="D29" s="12">
        <v>204</v>
      </c>
      <c r="E29" s="12"/>
      <c r="F29" s="38">
        <v>0</v>
      </c>
      <c r="G29" s="39">
        <v>0</v>
      </c>
      <c r="H29" s="38">
        <v>42947.150999999998</v>
      </c>
      <c r="I29" s="38">
        <v>0</v>
      </c>
      <c r="J29" s="36">
        <f t="shared" si="4"/>
        <v>42947.150999999998</v>
      </c>
      <c r="P29" s="40"/>
    </row>
    <row r="30" spans="2:16" s="11" customFormat="1" ht="12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37</v>
      </c>
      <c r="D34" s="36">
        <f t="shared" si="9"/>
        <v>25</v>
      </c>
      <c r="E34" s="36">
        <f t="shared" si="9"/>
        <v>0</v>
      </c>
      <c r="F34" s="36">
        <f t="shared" si="9"/>
        <v>20628.776000000005</v>
      </c>
      <c r="G34" s="36">
        <f t="shared" si="9"/>
        <v>9870.73</v>
      </c>
      <c r="H34" s="36">
        <f t="shared" si="9"/>
        <v>2410.1819999999998</v>
      </c>
      <c r="I34" s="36">
        <f t="shared" si="9"/>
        <v>0</v>
      </c>
      <c r="J34" s="36">
        <f t="shared" si="4"/>
        <v>32909.688000000002</v>
      </c>
      <c r="P34" s="40"/>
    </row>
    <row r="35" spans="1:18" s="11" customFormat="1" ht="12" x14ac:dyDescent="0.2">
      <c r="B35" s="41" t="s">
        <v>21</v>
      </c>
      <c r="C35" s="12">
        <v>37</v>
      </c>
      <c r="D35" s="12">
        <v>25</v>
      </c>
      <c r="E35" s="12"/>
      <c r="F35" s="38">
        <v>20628.776000000005</v>
      </c>
      <c r="G35" s="39">
        <v>9870.73</v>
      </c>
      <c r="H35" s="38">
        <v>2410.1819999999998</v>
      </c>
      <c r="I35" s="38">
        <v>0</v>
      </c>
      <c r="J35" s="36">
        <f t="shared" si="4"/>
        <v>32909.688000000002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200</v>
      </c>
      <c r="D36" s="36">
        <f t="shared" si="10"/>
        <v>100</v>
      </c>
      <c r="E36" s="36">
        <f>E37</f>
        <v>0</v>
      </c>
      <c r="F36" s="36">
        <f>F37</f>
        <v>89</v>
      </c>
      <c r="G36" s="36">
        <f>G37</f>
        <v>0</v>
      </c>
      <c r="H36" s="36">
        <f>H37</f>
        <v>183</v>
      </c>
      <c r="I36" s="36">
        <f>I37</f>
        <v>0</v>
      </c>
      <c r="J36" s="36">
        <f t="shared" si="4"/>
        <v>272</v>
      </c>
      <c r="P36" s="40"/>
    </row>
    <row r="37" spans="1:18" s="11" customFormat="1" ht="12" x14ac:dyDescent="0.2">
      <c r="B37" s="43" t="s">
        <v>23</v>
      </c>
      <c r="C37" s="12">
        <v>200</v>
      </c>
      <c r="D37" s="12">
        <v>100</v>
      </c>
      <c r="E37" s="12">
        <v>0</v>
      </c>
      <c r="F37" s="38">
        <v>89</v>
      </c>
      <c r="G37" s="39">
        <v>0</v>
      </c>
      <c r="H37" s="38">
        <v>183</v>
      </c>
      <c r="I37" s="38">
        <v>0</v>
      </c>
      <c r="J37" s="36">
        <f t="shared" si="4"/>
        <v>272</v>
      </c>
      <c r="P37" s="40"/>
    </row>
    <row r="38" spans="1:18" ht="13.2" x14ac:dyDescent="0.25">
      <c r="B38" s="62" t="s">
        <v>24</v>
      </c>
      <c r="C38" s="63">
        <f>C39+C41+C44</f>
        <v>769</v>
      </c>
      <c r="D38" s="63">
        <f>D39+D41+D44</f>
        <v>385</v>
      </c>
      <c r="E38" s="63">
        <f>E39+E41+E44</f>
        <v>4062.8</v>
      </c>
      <c r="F38" s="63">
        <f>F39+F41+F44</f>
        <v>13938.85</v>
      </c>
      <c r="G38" s="63">
        <f t="shared" ref="G38:I38" si="11">G39+G41+G44</f>
        <v>0</v>
      </c>
      <c r="H38" s="63">
        <f t="shared" si="11"/>
        <v>8743.16</v>
      </c>
      <c r="I38" s="63">
        <f t="shared" si="11"/>
        <v>263</v>
      </c>
      <c r="J38" s="63">
        <f>SUM(E38:I38)</f>
        <v>27007.81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6455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6455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6455</v>
      </c>
      <c r="G40" s="39">
        <v>0</v>
      </c>
      <c r="H40" s="38">
        <v>0</v>
      </c>
      <c r="I40" s="38">
        <v>0</v>
      </c>
      <c r="J40" s="36">
        <f t="shared" si="4"/>
        <v>6455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17</v>
      </c>
      <c r="D41" s="42">
        <f t="shared" si="13"/>
        <v>9</v>
      </c>
      <c r="E41" s="42">
        <f t="shared" si="13"/>
        <v>156.80000000000001</v>
      </c>
      <c r="F41" s="42">
        <f t="shared" si="13"/>
        <v>6188.85</v>
      </c>
      <c r="G41" s="42">
        <f t="shared" si="13"/>
        <v>0</v>
      </c>
      <c r="H41" s="42">
        <f t="shared" si="13"/>
        <v>0</v>
      </c>
      <c r="I41" s="42">
        <f t="shared" si="13"/>
        <v>263</v>
      </c>
      <c r="J41" s="36">
        <f t="shared" si="4"/>
        <v>6608.6500000000005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4197</v>
      </c>
      <c r="G42" s="39">
        <v>0</v>
      </c>
      <c r="H42" s="38">
        <v>0</v>
      </c>
      <c r="I42" s="38">
        <v>263</v>
      </c>
      <c r="J42" s="36">
        <f t="shared" si="4"/>
        <v>4460</v>
      </c>
      <c r="P42" s="40"/>
    </row>
    <row r="43" spans="1:18" s="11" customFormat="1" ht="12" x14ac:dyDescent="0.2">
      <c r="B43" s="43" t="s">
        <v>29</v>
      </c>
      <c r="C43" s="12">
        <v>17</v>
      </c>
      <c r="D43" s="12">
        <v>9</v>
      </c>
      <c r="E43" s="12">
        <v>156.80000000000001</v>
      </c>
      <c r="F43" s="38">
        <v>1991.85</v>
      </c>
      <c r="G43" s="39">
        <v>0</v>
      </c>
      <c r="H43" s="38">
        <v>0</v>
      </c>
      <c r="I43" s="38">
        <v>0</v>
      </c>
      <c r="J43" s="36">
        <f t="shared" si="4"/>
        <v>2148.65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752</v>
      </c>
      <c r="D44" s="36">
        <f t="shared" si="14"/>
        <v>376</v>
      </c>
      <c r="E44" s="36">
        <f>E45</f>
        <v>3906</v>
      </c>
      <c r="F44" s="36">
        <f>F45</f>
        <v>1295</v>
      </c>
      <c r="G44" s="36">
        <f>G45</f>
        <v>0</v>
      </c>
      <c r="H44" s="36">
        <f>H45</f>
        <v>8743.16</v>
      </c>
      <c r="I44" s="36">
        <f>I45</f>
        <v>0</v>
      </c>
      <c r="J44" s="36">
        <f>SUM(E44:I44)</f>
        <v>13944.16</v>
      </c>
      <c r="P44" s="40"/>
    </row>
    <row r="45" spans="1:18" s="11" customFormat="1" ht="12.6" thickBot="1" x14ac:dyDescent="0.25">
      <c r="B45" s="45" t="s">
        <v>41</v>
      </c>
      <c r="C45" s="12">
        <v>752</v>
      </c>
      <c r="D45" s="12">
        <v>376</v>
      </c>
      <c r="E45" s="12">
        <v>3906</v>
      </c>
      <c r="F45" s="46">
        <v>1295</v>
      </c>
      <c r="G45" s="47">
        <v>0</v>
      </c>
      <c r="H45" s="39">
        <v>8743.16</v>
      </c>
      <c r="I45" s="46">
        <v>0</v>
      </c>
      <c r="J45" s="48">
        <f>SUM(E45:I45)</f>
        <v>13944.16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387</v>
      </c>
      <c r="G47" s="51">
        <f t="shared" si="15"/>
        <v>0</v>
      </c>
      <c r="H47" s="51">
        <f t="shared" si="15"/>
        <v>14</v>
      </c>
      <c r="I47" s="35">
        <f t="shared" si="15"/>
        <v>0</v>
      </c>
      <c r="J47" s="51">
        <f>SUM(E47:I47)</f>
        <v>401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387</v>
      </c>
      <c r="G48" s="60">
        <f t="shared" si="16"/>
        <v>0</v>
      </c>
      <c r="H48" s="60">
        <f t="shared" si="16"/>
        <v>14</v>
      </c>
      <c r="I48" s="60">
        <f t="shared" si="16"/>
        <v>0</v>
      </c>
      <c r="J48" s="60">
        <f t="shared" si="16"/>
        <v>401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133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133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133</v>
      </c>
      <c r="G54" s="12">
        <v>0</v>
      </c>
      <c r="H54" s="12">
        <v>0</v>
      </c>
      <c r="I54" s="12">
        <v>0</v>
      </c>
      <c r="J54" s="51">
        <f>SUM(E54:I54)</f>
        <v>133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254</v>
      </c>
      <c r="G55" s="36">
        <f t="shared" si="22"/>
        <v>0</v>
      </c>
      <c r="H55" s="36">
        <f t="shared" si="22"/>
        <v>14</v>
      </c>
      <c r="I55" s="36">
        <f t="shared" si="22"/>
        <v>0</v>
      </c>
      <c r="J55" s="51">
        <f>SUM(E55:I55)</f>
        <v>268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254</v>
      </c>
      <c r="G56" s="12">
        <v>0</v>
      </c>
      <c r="H56" s="12">
        <v>14</v>
      </c>
      <c r="I56" s="12">
        <v>0</v>
      </c>
      <c r="J56" s="51">
        <f>SUM(E56:I56)</f>
        <v>268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</cp:lastModifiedBy>
  <dcterms:created xsi:type="dcterms:W3CDTF">2020-02-13T16:36:40Z</dcterms:created>
  <dcterms:modified xsi:type="dcterms:W3CDTF">2024-10-11T17:50:45Z</dcterms:modified>
</cp:coreProperties>
</file>