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10 OCTUBRE 2024\"/>
    </mc:Choice>
  </mc:AlternateContent>
  <xr:revisionPtr revIDLastSave="0" documentId="13_ncr:1_{3836633A-B069-4169-8F7A-CCEF65443985}" xr6:coauthVersionLast="47" xr6:coauthVersionMax="47" xr10:uidLastSave="{00000000-0000-0000-0000-000000000000}"/>
  <bookViews>
    <workbookView xWindow="-108" yWindow="-108" windowWidth="23256" windowHeight="13896" tabRatio="858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9" l="1"/>
  <c r="N56" i="9"/>
  <c r="N40" i="9"/>
  <c r="N41" i="9"/>
  <c r="N42" i="9"/>
  <c r="N44" i="9"/>
  <c r="N45" i="9"/>
  <c r="N36" i="9"/>
  <c r="N37" i="9"/>
  <c r="N38" i="9"/>
  <c r="N39" i="9"/>
  <c r="M34" i="9"/>
  <c r="M35" i="9"/>
  <c r="M38" i="9"/>
  <c r="M41" i="9"/>
  <c r="M43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G48" i="10" s="1"/>
  <c r="G47" i="10" s="1"/>
  <c r="F51" i="10"/>
  <c r="E51" i="10"/>
  <c r="J51" i="10" s="1"/>
  <c r="D51" i="10"/>
  <c r="D48" i="10" s="1"/>
  <c r="D47" i="10" s="1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I48" i="10"/>
  <c r="E48" i="10"/>
  <c r="I47" i="10"/>
  <c r="E47" i="10"/>
  <c r="J45" i="10"/>
  <c r="I44" i="10"/>
  <c r="H44" i="10"/>
  <c r="G44" i="10"/>
  <c r="F44" i="10"/>
  <c r="E44" i="10"/>
  <c r="D44" i="10"/>
  <c r="C44" i="10"/>
  <c r="J43" i="10"/>
  <c r="J42" i="10"/>
  <c r="I41" i="10"/>
  <c r="I38" i="10" s="1"/>
  <c r="H41" i="10"/>
  <c r="G41" i="10"/>
  <c r="F41" i="10"/>
  <c r="E41" i="10"/>
  <c r="D41" i="10"/>
  <c r="C41" i="10"/>
  <c r="J40" i="10"/>
  <c r="I39" i="10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E23" i="10"/>
  <c r="C38" i="10" l="1"/>
  <c r="D38" i="10"/>
  <c r="H38" i="10"/>
  <c r="J55" i="10"/>
  <c r="H48" i="10"/>
  <c r="H47" i="10" s="1"/>
  <c r="J34" i="10"/>
  <c r="F38" i="10"/>
  <c r="J38" i="10" s="1"/>
  <c r="F48" i="10"/>
  <c r="F47" i="10" s="1"/>
  <c r="E38" i="10"/>
  <c r="E22" i="10" s="1"/>
  <c r="E19" i="10" s="1"/>
  <c r="J44" i="10"/>
  <c r="J28" i="10"/>
  <c r="I22" i="10"/>
  <c r="I19" i="10" s="1"/>
  <c r="H23" i="10"/>
  <c r="H22" i="10" s="1"/>
  <c r="H19" i="10" s="1"/>
  <c r="G23" i="10"/>
  <c r="G22" i="10" s="1"/>
  <c r="G19" i="10" s="1"/>
  <c r="J24" i="10"/>
  <c r="F23" i="10"/>
  <c r="J39" i="10"/>
  <c r="J41" i="10"/>
  <c r="D23" i="10"/>
  <c r="D22" i="10" s="1"/>
  <c r="D19" i="10" s="1"/>
  <c r="C23" i="10"/>
  <c r="C22" i="10" s="1"/>
  <c r="C19" i="10" s="1"/>
  <c r="J36" i="10"/>
  <c r="J53" i="10"/>
  <c r="J48" i="10" l="1"/>
  <c r="J47" i="10"/>
  <c r="J23" i="10"/>
  <c r="J22" i="10" s="1"/>
  <c r="F22" i="10"/>
  <c r="F19" i="10" s="1"/>
  <c r="J19" i="10" s="1"/>
  <c r="C49" i="6" l="1"/>
  <c r="D49" i="6"/>
  <c r="D48" i="6" s="1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J55" i="6" l="1"/>
  <c r="F48" i="6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F4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N54" i="9" s="1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N26" i="9" s="1"/>
  <c r="J24" i="9"/>
  <c r="L38" i="9"/>
  <c r="L23" i="9"/>
  <c r="N24" i="9"/>
  <c r="M28" i="9"/>
  <c r="K23" i="9"/>
  <c r="K22" i="9" s="1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N53" i="9" s="1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<sst xmlns="http://schemas.openxmlformats.org/spreadsheetml/2006/main" count="360" uniqueCount="59">
  <si>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</si>
  <si>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</si>
  <si>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</si>
  <si>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</si>
  <si>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</si>
  <si>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</si>
  <si>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</si>
  <si>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</si>
  <si>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</si>
  <si>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</si>
  <si>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</si>
  <si>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</si>
  <si>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</si>
  <si>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</si>
  <si>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</si>
  <si>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</si>
  <si>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</si>
  <si>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</si>
  <si>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</si>
  <si>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</si>
  <si>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</si>
  <si>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</si>
  <si>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</si>
  <si>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</si>
  <si>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</si>
  <si>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</si>
  <si>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</si>
  <si>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</si>
  <si>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</si>
  <si>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</si>
  <si>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</si>
  <si>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</si>
  <si>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</si>
  <si>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</si>
  <si>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</si>
  <si>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</si>
  <si>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</si>
  <si>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</si>
  <si>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</si>
  <si>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</si>
  <si>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</si>
  <si>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</si>
  <si>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</si>
  <si>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</si>
  <si>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</si>
  <si>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</si>
  <si>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</si>
  <si>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</si>
  <si>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</si>
  <si>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(Oct-24)</t>
  </si>
  <si>
    <t>Unidades
(Oct-24)</t>
  </si>
  <si>
    <t>TM
(Oct-24)</t>
  </si>
  <si>
    <t>Total
TM
(Oct-24)</t>
  </si>
  <si>
    <t>Elaborado por el Área de Estadísticas - DOMA, noviembre 2024.</t>
  </si>
  <si>
    <t>TOTAL
TEUS
(Oct-23)</t>
  </si>
  <si>
    <t>TOTAL
TM
(Oct-23)</t>
  </si>
  <si>
    <t>%
VARIACIÓN TEUS
(Oct -2024/2023)</t>
  </si>
  <si>
    <t>%
VARIACIÓN TM 
(Oct - 2024/2023)</t>
  </si>
  <si>
    <t>Elaborado por el Área de Estadísticas - DOMA,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</si>
</sst>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110" zoomScaleNormal="110" zoomScaleSheetLayoutView="100" workbookViewId="0">
      <selection activeCell="I35" sqref="I35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4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2:14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  <c r="K15" s="80" t="s">
        <v>54</v>
      </c>
      <c r="L15" s="80" t="s">
        <v>55</v>
      </c>
      <c r="M15" s="83" t="s">
        <v>56</v>
      </c>
      <c r="N15" s="83" t="s">
        <v>57</v>
      </c>
    </row>
    <row r="16" spans="2:14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  <c r="K16" s="81"/>
      <c r="L16" s="81"/>
      <c r="M16" s="84"/>
      <c r="N16" s="84"/>
    </row>
    <row r="17" spans="2:20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340564</v>
      </c>
      <c r="D19" s="25">
        <f t="shared" si="0"/>
        <v>196611</v>
      </c>
      <c r="E19" s="25">
        <f t="shared" si="0"/>
        <v>3177852.5554799992</v>
      </c>
      <c r="F19" s="25">
        <f t="shared" si="0"/>
        <v>267226.06199999992</v>
      </c>
      <c r="G19" s="25">
        <f t="shared" si="0"/>
        <v>1945842.5299999998</v>
      </c>
      <c r="H19" s="25">
        <f t="shared" si="0"/>
        <v>249915.10500000001</v>
      </c>
      <c r="I19" s="25">
        <f t="shared" si="0"/>
        <v>30657.845354999994</v>
      </c>
      <c r="J19" s="25">
        <f>SUM(E19:I19)</f>
        <v>5671494.0978349997</v>
      </c>
      <c r="K19" s="55">
        <f>+K22+K47</f>
        <v>296956</v>
      </c>
      <c r="L19" s="55">
        <f>+L22+L47</f>
        <v>5063822.92</v>
      </c>
      <c r="M19" s="66">
        <f>(C19/K19)-1</f>
        <v>0.14685003838952571</v>
      </c>
      <c r="N19" s="67">
        <f>(J19/L19)-1</f>
        <v>0.12000245416066013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340564</v>
      </c>
      <c r="D22" s="34">
        <f t="shared" si="1"/>
        <v>196611</v>
      </c>
      <c r="E22" s="34">
        <f t="shared" si="1"/>
        <v>3177852.5554799992</v>
      </c>
      <c r="F22" s="34">
        <f t="shared" si="1"/>
        <v>263197.76199999993</v>
      </c>
      <c r="G22" s="34">
        <f t="shared" si="1"/>
        <v>1945842.5299999998</v>
      </c>
      <c r="H22" s="34">
        <f t="shared" si="1"/>
        <v>249908.10500000001</v>
      </c>
      <c r="I22" s="34">
        <f t="shared" si="1"/>
        <v>30657.845354999994</v>
      </c>
      <c r="J22" s="35">
        <f t="shared" si="1"/>
        <v>5667458.7978349989</v>
      </c>
      <c r="K22" s="56">
        <f t="shared" si="1"/>
        <v>296956</v>
      </c>
      <c r="L22" s="56">
        <f t="shared" si="1"/>
        <v>5060434.34</v>
      </c>
      <c r="M22" s="68">
        <f>(C22/K22)-1</f>
        <v>0.14685003838952571</v>
      </c>
      <c r="N22" s="68">
        <f>(J22/L22)-1</f>
        <v>0.11995501118091756</v>
      </c>
      <c r="Q22" s="19"/>
    </row>
    <row r="23" spans="2:20" ht="13.8" thickBot="1" x14ac:dyDescent="0.3">
      <c r="B23" s="62" t="s">
        <v>9</v>
      </c>
      <c r="C23" s="63">
        <f>C24+C28+C34+C36+C32+C26</f>
        <v>339735</v>
      </c>
      <c r="D23" s="63">
        <f t="shared" ref="D23:F23" si="2">D24+D28+D34+D36+D32+D26</f>
        <v>196196</v>
      </c>
      <c r="E23" s="63">
        <f t="shared" si="2"/>
        <v>3170362.7454799991</v>
      </c>
      <c r="F23" s="63">
        <f t="shared" si="2"/>
        <v>246970.79199999996</v>
      </c>
      <c r="G23" s="63">
        <f>G24+G28+G34+G36+G32+G26</f>
        <v>1945842.5299999998</v>
      </c>
      <c r="H23" s="63">
        <f t="shared" ref="H23:I23" si="3">H24+H28+H34+H36+H32+H26</f>
        <v>236838.82500000001</v>
      </c>
      <c r="I23" s="63">
        <f t="shared" si="3"/>
        <v>30407.845354999994</v>
      </c>
      <c r="J23" s="64">
        <f t="shared" ref="J23:J43" si="4">SUM(E23:I23)</f>
        <v>5630422.7378349993</v>
      </c>
      <c r="K23" s="57">
        <f>K24+K28+K32+K34+K36+K26</f>
        <v>296076</v>
      </c>
      <c r="L23" s="57">
        <f>L24+L28+L32+L34+L36+L26</f>
        <v>5020500.1899999995</v>
      </c>
      <c r="M23" s="68">
        <f t="shared" ref="M23:M45" si="5">(C23/K23)-1</f>
        <v>0.14745876058849761</v>
      </c>
      <c r="N23" s="68">
        <f t="shared" ref="N23:N59" si="6">(J23/L23)-1</f>
        <v>0.12148641066678256</v>
      </c>
      <c r="Q23" s="19"/>
    </row>
    <row r="24" spans="2:20" ht="13.8" thickBot="1" x14ac:dyDescent="0.25">
      <c r="B24" s="10" t="s">
        <v>10</v>
      </c>
      <c r="C24" s="36">
        <f t="shared" ref="C24:I24" si="7">C25</f>
        <v>36507</v>
      </c>
      <c r="D24" s="36">
        <f t="shared" si="7"/>
        <v>20247</v>
      </c>
      <c r="E24" s="36">
        <f t="shared" si="7"/>
        <v>192923.95900000003</v>
      </c>
      <c r="F24" s="36">
        <f t="shared" si="7"/>
        <v>1149.1400000000001</v>
      </c>
      <c r="G24" s="36">
        <f t="shared" si="7"/>
        <v>47239.06</v>
      </c>
      <c r="H24" s="36">
        <f t="shared" si="7"/>
        <v>18127.281999999999</v>
      </c>
      <c r="I24" s="36">
        <f t="shared" si="7"/>
        <v>0</v>
      </c>
      <c r="J24" s="36">
        <f t="shared" si="4"/>
        <v>259439.44100000005</v>
      </c>
      <c r="K24" s="57">
        <f>K25</f>
        <v>36896</v>
      </c>
      <c r="L24" s="57">
        <f>L25</f>
        <v>255566.29900000003</v>
      </c>
      <c r="M24" s="68">
        <f t="shared" si="5"/>
        <v>-1.0543148308759798E-2</v>
      </c>
      <c r="N24" s="68">
        <f t="shared" si="6"/>
        <v>1.5155135928153207E-2</v>
      </c>
      <c r="Q24" s="19"/>
    </row>
    <row r="25" spans="2:20" s="11" customFormat="1" ht="12.6" thickBot="1" x14ac:dyDescent="0.25">
      <c r="B25" s="37" t="s">
        <v>11</v>
      </c>
      <c r="C25" s="12">
        <v>36507</v>
      </c>
      <c r="D25" s="12">
        <v>20247</v>
      </c>
      <c r="E25" s="12">
        <v>192923.95900000003</v>
      </c>
      <c r="F25" s="38">
        <v>1149.1400000000001</v>
      </c>
      <c r="G25" s="39">
        <v>47239.06</v>
      </c>
      <c r="H25" s="38">
        <v>18127.281999999999</v>
      </c>
      <c r="I25" s="38">
        <v>0</v>
      </c>
      <c r="J25" s="36">
        <f t="shared" si="4"/>
        <v>259439.44100000005</v>
      </c>
      <c r="K25" s="58">
        <v>36896</v>
      </c>
      <c r="L25" s="58">
        <v>255566.29900000003</v>
      </c>
      <c r="M25" s="68">
        <f t="shared" si="5"/>
        <v>-1.0543148308759798E-2</v>
      </c>
      <c r="N25" s="68">
        <f t="shared" si="6"/>
        <v>1.5155135928153207E-2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843</v>
      </c>
      <c r="D26" s="36">
        <f t="shared" si="8"/>
        <v>427</v>
      </c>
      <c r="E26" s="36">
        <f>E27</f>
        <v>4129.2879999999996</v>
      </c>
      <c r="F26" s="36">
        <f>F27</f>
        <v>0</v>
      </c>
      <c r="G26" s="36">
        <f>G27</f>
        <v>348778.14</v>
      </c>
      <c r="H26" s="36">
        <f>H27</f>
        <v>0</v>
      </c>
      <c r="I26" s="36">
        <f>I27</f>
        <v>0</v>
      </c>
      <c r="J26" s="36">
        <f t="shared" si="4"/>
        <v>352907.42800000001</v>
      </c>
      <c r="K26" s="57">
        <f>K27</f>
        <v>0</v>
      </c>
      <c r="L26" s="57">
        <f>L27</f>
        <v>216595.1</v>
      </c>
      <c r="M26" s="68" t="s">
        <v>13</v>
      </c>
      <c r="N26" s="68">
        <f t="shared" si="6"/>
        <v>0.62934169794238182</v>
      </c>
      <c r="T26" s="40"/>
    </row>
    <row r="27" spans="2:20" s="40" customFormat="1" ht="12.6" thickBot="1" x14ac:dyDescent="0.25">
      <c r="B27" s="41" t="s">
        <v>40</v>
      </c>
      <c r="C27" s="12">
        <v>843</v>
      </c>
      <c r="D27" s="12">
        <v>427</v>
      </c>
      <c r="E27" s="39">
        <v>4129.2879999999996</v>
      </c>
      <c r="F27" s="38">
        <v>0</v>
      </c>
      <c r="G27" s="39">
        <v>348778.14</v>
      </c>
      <c r="H27" s="38">
        <v>0</v>
      </c>
      <c r="I27" s="38">
        <v>0</v>
      </c>
      <c r="J27" s="36">
        <f t="shared" si="4"/>
        <v>352907.42800000001</v>
      </c>
      <c r="K27" s="58">
        <v>0</v>
      </c>
      <c r="L27" s="58">
        <v>216595.1</v>
      </c>
      <c r="M27" s="68" t="s">
        <v>13</v>
      </c>
      <c r="N27" s="68">
        <f t="shared" si="6"/>
        <v>0.62934169794238182</v>
      </c>
    </row>
    <row r="28" spans="2:20" ht="13.8" thickBot="1" x14ac:dyDescent="0.25">
      <c r="B28" s="10" t="s">
        <v>14</v>
      </c>
      <c r="C28" s="42">
        <f t="shared" ref="C28:D28" si="9">SUM(C29:C31)</f>
        <v>296032</v>
      </c>
      <c r="D28" s="42">
        <f t="shared" si="9"/>
        <v>171939</v>
      </c>
      <c r="E28" s="42">
        <f t="shared" ref="E28:I28" si="10">SUM(E29:E31)</f>
        <v>2908803.7934799995</v>
      </c>
      <c r="F28" s="42">
        <f t="shared" si="10"/>
        <v>168035.19999999995</v>
      </c>
      <c r="G28" s="42">
        <f t="shared" si="10"/>
        <v>638912.14999999991</v>
      </c>
      <c r="H28" s="42">
        <f t="shared" si="10"/>
        <v>207210.79300000001</v>
      </c>
      <c r="I28" s="42">
        <f t="shared" si="10"/>
        <v>29656.130099999995</v>
      </c>
      <c r="J28" s="36">
        <f t="shared" si="4"/>
        <v>3952618.0665799999</v>
      </c>
      <c r="K28" s="57">
        <f>SUM(K29:K31)</f>
        <v>257414</v>
      </c>
      <c r="L28" s="57">
        <f>SUM(L29:L31)</f>
        <v>3566697.6250000005</v>
      </c>
      <c r="M28" s="68">
        <f t="shared" si="5"/>
        <v>0.15002292027628639</v>
      </c>
      <c r="N28" s="68">
        <f t="shared" si="6"/>
        <v>0.10820105379132028</v>
      </c>
    </row>
    <row r="29" spans="2:20" s="11" customFormat="1" ht="12.6" thickBot="1" x14ac:dyDescent="0.25">
      <c r="B29" s="43" t="s">
        <v>15</v>
      </c>
      <c r="C29" s="12">
        <v>114373</v>
      </c>
      <c r="D29" s="12">
        <v>65433</v>
      </c>
      <c r="E29" s="12">
        <v>956779.96548000001</v>
      </c>
      <c r="F29" s="38">
        <v>168035.19999999995</v>
      </c>
      <c r="G29" s="39">
        <v>527069.53999999992</v>
      </c>
      <c r="H29" s="38">
        <v>207210.79300000001</v>
      </c>
      <c r="I29" s="38">
        <v>29656.130099999995</v>
      </c>
      <c r="J29" s="36">
        <f t="shared" si="4"/>
        <v>1888751.62858</v>
      </c>
      <c r="K29" s="58">
        <v>103560</v>
      </c>
      <c r="L29" s="58">
        <v>1639940.6580000003</v>
      </c>
      <c r="M29" s="68">
        <f t="shared" si="5"/>
        <v>0.1044129007338741</v>
      </c>
      <c r="N29" s="68">
        <f t="shared" si="6"/>
        <v>0.15171949629167591</v>
      </c>
      <c r="T29" s="40"/>
    </row>
    <row r="30" spans="2:20" s="11" customFormat="1" ht="12.6" thickBot="1" x14ac:dyDescent="0.25">
      <c r="B30" s="43" t="s">
        <v>16</v>
      </c>
      <c r="C30" s="12">
        <v>181659</v>
      </c>
      <c r="D30" s="12">
        <v>106506</v>
      </c>
      <c r="E30" s="12">
        <v>1952023.8279999997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1952023.8279999997</v>
      </c>
      <c r="K30" s="58">
        <v>153854</v>
      </c>
      <c r="L30" s="58">
        <v>1615755.5870000003</v>
      </c>
      <c r="M30" s="68">
        <f t="shared" si="5"/>
        <v>0.18072328311256136</v>
      </c>
      <c r="N30" s="68">
        <f t="shared" si="6"/>
        <v>0.20811825978231902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111842.61</v>
      </c>
      <c r="H31" s="38">
        <v>0</v>
      </c>
      <c r="I31" s="38">
        <v>0</v>
      </c>
      <c r="J31" s="36">
        <f t="shared" si="4"/>
        <v>111842.61</v>
      </c>
      <c r="K31" s="58">
        <v>0</v>
      </c>
      <c r="L31" s="58">
        <v>311001.37999999989</v>
      </c>
      <c r="M31" s="68" t="s">
        <v>13</v>
      </c>
      <c r="N31" s="68">
        <f t="shared" si="6"/>
        <v>-0.64037905555274377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5280</v>
      </c>
      <c r="D32" s="36">
        <f t="shared" si="11"/>
        <v>2643</v>
      </c>
      <c r="E32" s="36">
        <f>E33</f>
        <v>49716.259999999987</v>
      </c>
      <c r="F32" s="36">
        <f>F33</f>
        <v>13548.038</v>
      </c>
      <c r="G32" s="36">
        <f>G33</f>
        <v>268544.52</v>
      </c>
      <c r="H32" s="36">
        <f>H33</f>
        <v>0</v>
      </c>
      <c r="I32" s="36">
        <f>I33</f>
        <v>751.71525499999996</v>
      </c>
      <c r="J32" s="36">
        <f t="shared" si="4"/>
        <v>332560.53325500002</v>
      </c>
      <c r="K32" s="57">
        <f>K33</f>
        <v>912</v>
      </c>
      <c r="L32" s="57">
        <f>L33</f>
        <v>207401.01</v>
      </c>
      <c r="M32" s="68" t="s">
        <v>39</v>
      </c>
      <c r="N32" s="68">
        <f t="shared" si="6"/>
        <v>0.60346631511100157</v>
      </c>
      <c r="T32" s="40"/>
    </row>
    <row r="33" spans="1:22" s="11" customFormat="1" ht="12.6" thickBot="1" x14ac:dyDescent="0.25">
      <c r="A33" s="40"/>
      <c r="B33" s="43" t="s">
        <v>19</v>
      </c>
      <c r="C33" s="12">
        <v>5280</v>
      </c>
      <c r="D33" s="12">
        <v>2643</v>
      </c>
      <c r="E33" s="12">
        <v>49716.259999999987</v>
      </c>
      <c r="F33" s="38">
        <v>13548.038</v>
      </c>
      <c r="G33" s="39">
        <v>268544.52</v>
      </c>
      <c r="H33" s="38">
        <v>0</v>
      </c>
      <c r="I33" s="38">
        <v>751.71525499999996</v>
      </c>
      <c r="J33" s="36">
        <f t="shared" si="4"/>
        <v>332560.53325500002</v>
      </c>
      <c r="K33" s="58">
        <v>912</v>
      </c>
      <c r="L33" s="58">
        <v>207401.01</v>
      </c>
      <c r="M33" s="68" t="s">
        <v>39</v>
      </c>
      <c r="N33" s="68">
        <f t="shared" si="6"/>
        <v>0.60346631511100157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90</v>
      </c>
      <c r="D34" s="36">
        <f t="shared" si="12"/>
        <v>69</v>
      </c>
      <c r="E34" s="36">
        <f t="shared" si="12"/>
        <v>1403.4450000000002</v>
      </c>
      <c r="F34" s="36">
        <f t="shared" si="12"/>
        <v>62003.414000000004</v>
      </c>
      <c r="G34" s="36">
        <f t="shared" si="12"/>
        <v>610151.65999999992</v>
      </c>
      <c r="H34" s="36">
        <f t="shared" si="12"/>
        <v>11339.75</v>
      </c>
      <c r="I34" s="36">
        <f t="shared" si="12"/>
        <v>0</v>
      </c>
      <c r="J34" s="36">
        <f t="shared" si="4"/>
        <v>684898.26899999997</v>
      </c>
      <c r="K34" s="57">
        <f>K35</f>
        <v>854</v>
      </c>
      <c r="L34" s="57">
        <f>L35</f>
        <v>716827.15599999984</v>
      </c>
      <c r="M34" s="68">
        <f t="shared" si="5"/>
        <v>-0.8946135831381733</v>
      </c>
      <c r="N34" s="68">
        <f t="shared" si="6"/>
        <v>-4.4541960684312931E-2</v>
      </c>
      <c r="T34" s="40"/>
    </row>
    <row r="35" spans="1:22" s="11" customFormat="1" ht="12.6" thickBot="1" x14ac:dyDescent="0.25">
      <c r="B35" s="41" t="s">
        <v>21</v>
      </c>
      <c r="C35" s="12">
        <v>90</v>
      </c>
      <c r="D35" s="12">
        <v>69</v>
      </c>
      <c r="E35" s="12">
        <v>1403.4450000000002</v>
      </c>
      <c r="F35" s="38">
        <v>62003.414000000004</v>
      </c>
      <c r="G35" s="39">
        <v>610151.65999999992</v>
      </c>
      <c r="H35" s="38">
        <v>11339.75</v>
      </c>
      <c r="I35" s="38">
        <v>0</v>
      </c>
      <c r="J35" s="36">
        <f t="shared" si="4"/>
        <v>684898.26899999997</v>
      </c>
      <c r="K35" s="58">
        <v>854</v>
      </c>
      <c r="L35" s="58">
        <v>716827.15599999984</v>
      </c>
      <c r="M35" s="68">
        <f t="shared" si="5"/>
        <v>-0.8946135831381733</v>
      </c>
      <c r="N35" s="68">
        <f t="shared" si="6"/>
        <v>-4.4541960684312931E-2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983</v>
      </c>
      <c r="D36" s="36">
        <f t="shared" si="13"/>
        <v>871</v>
      </c>
      <c r="E36" s="36">
        <f>E37</f>
        <v>13386</v>
      </c>
      <c r="F36" s="36">
        <f>F37</f>
        <v>2235</v>
      </c>
      <c r="G36" s="36">
        <f>G37</f>
        <v>32217</v>
      </c>
      <c r="H36" s="36">
        <f>H37</f>
        <v>161</v>
      </c>
      <c r="I36" s="36">
        <f>I37</f>
        <v>0</v>
      </c>
      <c r="J36" s="36">
        <f t="shared" si="4"/>
        <v>47999</v>
      </c>
      <c r="K36" s="57">
        <f>K37</f>
        <v>0</v>
      </c>
      <c r="L36" s="57">
        <f>L37</f>
        <v>57413</v>
      </c>
      <c r="M36" s="68" t="s">
        <v>13</v>
      </c>
      <c r="N36" s="68">
        <f t="shared" si="6"/>
        <v>-0.16396983261630638</v>
      </c>
      <c r="T36" s="40"/>
    </row>
    <row r="37" spans="1:22" s="11" customFormat="1" ht="12.6" thickBot="1" x14ac:dyDescent="0.25">
      <c r="B37" s="43" t="s">
        <v>23</v>
      </c>
      <c r="C37" s="12">
        <v>983</v>
      </c>
      <c r="D37" s="12">
        <v>871</v>
      </c>
      <c r="E37" s="12">
        <v>13386</v>
      </c>
      <c r="F37" s="38">
        <v>2235</v>
      </c>
      <c r="G37" s="39">
        <v>32217</v>
      </c>
      <c r="H37" s="38">
        <v>161</v>
      </c>
      <c r="I37" s="38">
        <v>0</v>
      </c>
      <c r="J37" s="36">
        <f t="shared" si="4"/>
        <v>47999</v>
      </c>
      <c r="K37" s="58">
        <v>0</v>
      </c>
      <c r="L37" s="58">
        <v>57413</v>
      </c>
      <c r="M37" s="68" t="s">
        <v>13</v>
      </c>
      <c r="N37" s="68">
        <f t="shared" si="6"/>
        <v>-0.16396983261630638</v>
      </c>
      <c r="T37" s="40"/>
    </row>
    <row r="38" spans="1:22" ht="13.8" thickBot="1" x14ac:dyDescent="0.3">
      <c r="B38" s="62" t="s">
        <v>24</v>
      </c>
      <c r="C38" s="63">
        <f>C39+C41+C44</f>
        <v>829</v>
      </c>
      <c r="D38" s="63">
        <f>D39+D41+D44</f>
        <v>415</v>
      </c>
      <c r="E38" s="63">
        <f>E39+E41+E44</f>
        <v>7489.81</v>
      </c>
      <c r="F38" s="63">
        <f>F39+F41+F44</f>
        <v>16226.97</v>
      </c>
      <c r="G38" s="63">
        <f t="shared" ref="G38:I38" si="14">G39+G41+G44</f>
        <v>0</v>
      </c>
      <c r="H38" s="63">
        <f t="shared" si="14"/>
        <v>13069.279999999999</v>
      </c>
      <c r="I38" s="63">
        <f t="shared" si="14"/>
        <v>250</v>
      </c>
      <c r="J38" s="63">
        <f>SUM(E38:I38)</f>
        <v>37036.06</v>
      </c>
      <c r="K38" s="57">
        <f>K39+K41+K44</f>
        <v>880</v>
      </c>
      <c r="L38" s="57">
        <f>L39+L41+L44</f>
        <v>39934.15</v>
      </c>
      <c r="M38" s="68">
        <f t="shared" si="5"/>
        <v>-5.7954545454545481E-2</v>
      </c>
      <c r="N38" s="68">
        <f t="shared" si="6"/>
        <v>-7.2571721196019068E-2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7986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7986</v>
      </c>
      <c r="K39" s="57">
        <f>K40</f>
        <v>0</v>
      </c>
      <c r="L39" s="57">
        <f>L40</f>
        <v>11820</v>
      </c>
      <c r="M39" s="68" t="s">
        <v>13</v>
      </c>
      <c r="N39" s="68">
        <f t="shared" si="6"/>
        <v>-0.32436548223350259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7986</v>
      </c>
      <c r="G40" s="39">
        <v>0</v>
      </c>
      <c r="H40" s="38">
        <v>0</v>
      </c>
      <c r="I40" s="38">
        <v>0</v>
      </c>
      <c r="J40" s="36">
        <f t="shared" si="4"/>
        <v>7986</v>
      </c>
      <c r="K40" s="58">
        <v>0</v>
      </c>
      <c r="L40" s="58">
        <v>11820</v>
      </c>
      <c r="M40" s="68" t="s">
        <v>13</v>
      </c>
      <c r="N40" s="68">
        <f t="shared" si="6"/>
        <v>-0.32436548223350259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37</v>
      </c>
      <c r="D41" s="42">
        <f t="shared" si="16"/>
        <v>19</v>
      </c>
      <c r="E41" s="42">
        <f t="shared" si="16"/>
        <v>329.81000000000012</v>
      </c>
      <c r="F41" s="42">
        <f t="shared" si="16"/>
        <v>7286.9699999999993</v>
      </c>
      <c r="G41" s="42">
        <f t="shared" si="16"/>
        <v>0</v>
      </c>
      <c r="H41" s="42">
        <f t="shared" si="16"/>
        <v>0</v>
      </c>
      <c r="I41" s="42">
        <f t="shared" si="16"/>
        <v>250</v>
      </c>
      <c r="J41" s="36">
        <f t="shared" si="4"/>
        <v>7866.78</v>
      </c>
      <c r="K41" s="59">
        <f>K42+K43</f>
        <v>56</v>
      </c>
      <c r="L41" s="59">
        <f>L42+L43</f>
        <v>6162.51</v>
      </c>
      <c r="M41" s="68">
        <f t="shared" si="5"/>
        <v>-0.3392857142857143</v>
      </c>
      <c r="N41" s="68">
        <f t="shared" si="6"/>
        <v>0.27655452080402299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4741</v>
      </c>
      <c r="G42" s="39">
        <v>0</v>
      </c>
      <c r="H42" s="38">
        <v>0</v>
      </c>
      <c r="I42" s="38">
        <v>250</v>
      </c>
      <c r="J42" s="36">
        <f t="shared" si="4"/>
        <v>4991</v>
      </c>
      <c r="K42" s="58">
        <v>0</v>
      </c>
      <c r="L42" s="58">
        <v>5034</v>
      </c>
      <c r="M42" s="68" t="s">
        <v>13</v>
      </c>
      <c r="N42" s="68">
        <f t="shared" si="6"/>
        <v>-8.5419149781486015E-3</v>
      </c>
      <c r="T42" s="40"/>
    </row>
    <row r="43" spans="1:22" s="11" customFormat="1" ht="12.6" thickBot="1" x14ac:dyDescent="0.25">
      <c r="B43" s="43" t="s">
        <v>29</v>
      </c>
      <c r="C43" s="12">
        <v>37</v>
      </c>
      <c r="D43" s="12">
        <v>19</v>
      </c>
      <c r="E43" s="12">
        <v>329.81000000000012</v>
      </c>
      <c r="F43" s="38">
        <v>2545.9699999999993</v>
      </c>
      <c r="G43" s="39">
        <v>0</v>
      </c>
      <c r="H43" s="38">
        <v>0</v>
      </c>
      <c r="I43" s="38">
        <v>0</v>
      </c>
      <c r="J43" s="36">
        <f t="shared" si="4"/>
        <v>2875.7799999999993</v>
      </c>
      <c r="K43" s="58">
        <v>56</v>
      </c>
      <c r="L43" s="58">
        <v>1128.51</v>
      </c>
      <c r="M43" s="68">
        <f t="shared" si="5"/>
        <v>-0.3392857142857143</v>
      </c>
      <c r="N43" s="68" t="s">
        <v>39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792</v>
      </c>
      <c r="D44" s="36">
        <f t="shared" si="17"/>
        <v>396</v>
      </c>
      <c r="E44" s="36">
        <f>E45</f>
        <v>7160</v>
      </c>
      <c r="F44" s="36">
        <f>F45</f>
        <v>954</v>
      </c>
      <c r="G44" s="36">
        <f>G45</f>
        <v>0</v>
      </c>
      <c r="H44" s="36">
        <f>H45</f>
        <v>13069.279999999999</v>
      </c>
      <c r="I44" s="36">
        <f>I45</f>
        <v>0</v>
      </c>
      <c r="J44" s="36">
        <f>SUM(E44:I44)</f>
        <v>21183.279999999999</v>
      </c>
      <c r="K44" s="57">
        <f>K45</f>
        <v>824</v>
      </c>
      <c r="L44" s="57">
        <f>L45</f>
        <v>21951.64</v>
      </c>
      <c r="M44" s="68">
        <f t="shared" si="5"/>
        <v>-3.8834951456310662E-2</v>
      </c>
      <c r="N44" s="68">
        <f t="shared" si="6"/>
        <v>-3.500239617632217E-2</v>
      </c>
      <c r="T44" s="40"/>
    </row>
    <row r="45" spans="1:22" s="11" customFormat="1" ht="12.6" thickBot="1" x14ac:dyDescent="0.25">
      <c r="B45" s="45" t="s">
        <v>41</v>
      </c>
      <c r="C45" s="12">
        <v>792</v>
      </c>
      <c r="D45" s="12">
        <v>396</v>
      </c>
      <c r="E45" s="12">
        <v>7160</v>
      </c>
      <c r="F45" s="46">
        <v>954</v>
      </c>
      <c r="G45" s="47">
        <v>0</v>
      </c>
      <c r="H45" s="39">
        <v>13069.279999999999</v>
      </c>
      <c r="I45" s="46">
        <v>0</v>
      </c>
      <c r="J45" s="48">
        <f>SUM(E45:I45)</f>
        <v>21183.279999999999</v>
      </c>
      <c r="K45" s="58">
        <v>824</v>
      </c>
      <c r="L45" s="58">
        <v>21951.64</v>
      </c>
      <c r="M45" s="68">
        <f t="shared" si="5"/>
        <v>-3.8834951456310662E-2</v>
      </c>
      <c r="N45" s="68">
        <f t="shared" si="6"/>
        <v>-3.500239617632217E-2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4028.3</v>
      </c>
      <c r="G47" s="51">
        <f t="shared" si="18"/>
        <v>0</v>
      </c>
      <c r="H47" s="51">
        <f t="shared" si="18"/>
        <v>7</v>
      </c>
      <c r="I47" s="35">
        <f t="shared" si="18"/>
        <v>0</v>
      </c>
      <c r="J47" s="51">
        <f>SUM(E47:I47)</f>
        <v>4035.3</v>
      </c>
      <c r="K47" s="60">
        <f>K48+K57</f>
        <v>0</v>
      </c>
      <c r="L47" s="60">
        <f>L48+L57</f>
        <v>3388.58</v>
      </c>
      <c r="M47" s="68" t="s">
        <v>13</v>
      </c>
      <c r="N47" s="68">
        <f t="shared" si="6"/>
        <v>0.19085280559998585</v>
      </c>
    </row>
    <row r="48" spans="1:22" ht="13.8" thickBot="1" x14ac:dyDescent="0.3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4028.3</v>
      </c>
      <c r="G48" s="60">
        <f t="shared" si="19"/>
        <v>0</v>
      </c>
      <c r="H48" s="60">
        <f t="shared" si="19"/>
        <v>7</v>
      </c>
      <c r="I48" s="60">
        <f t="shared" si="19"/>
        <v>0</v>
      </c>
      <c r="J48" s="60">
        <f t="shared" ref="J48:J59" si="20">SUM(E48:I48)</f>
        <v>4035.3</v>
      </c>
      <c r="K48" s="60">
        <f>+K49+K51+K53+K55</f>
        <v>0</v>
      </c>
      <c r="L48" s="60">
        <f>+L49+L51+L53+L55</f>
        <v>3388.58</v>
      </c>
      <c r="M48" s="68" t="s">
        <v>13</v>
      </c>
      <c r="N48" s="68">
        <f t="shared" si="6"/>
        <v>0.19085280559998585</v>
      </c>
    </row>
    <row r="49" spans="2:20" ht="13.8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6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3622.3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3622.3</v>
      </c>
      <c r="K51" s="57">
        <f t="shared" ref="K51:L51" si="24">K52</f>
        <v>0</v>
      </c>
      <c r="L51" s="57">
        <f t="shared" si="24"/>
        <v>1300.58</v>
      </c>
      <c r="M51" s="68" t="s">
        <v>13</v>
      </c>
      <c r="N51" s="68" t="s">
        <v>39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3622.3</v>
      </c>
      <c r="G52" s="39">
        <v>0</v>
      </c>
      <c r="H52" s="38">
        <v>0</v>
      </c>
      <c r="I52" s="38">
        <v>0</v>
      </c>
      <c r="J52" s="36">
        <f t="shared" si="20"/>
        <v>3622.3</v>
      </c>
      <c r="K52" s="58">
        <v>0</v>
      </c>
      <c r="L52" s="58">
        <v>1300.58</v>
      </c>
      <c r="M52" s="68" t="s">
        <v>13</v>
      </c>
      <c r="N52" s="68" t="s">
        <v>39</v>
      </c>
    </row>
    <row r="53" spans="2:20" s="11" customFormat="1" ht="13.8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154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154</v>
      </c>
      <c r="K53" s="57">
        <f t="shared" ref="K53:L53" si="26">K54</f>
        <v>0</v>
      </c>
      <c r="L53" s="57">
        <f t="shared" si="26"/>
        <v>658</v>
      </c>
      <c r="M53" s="68" t="s">
        <v>13</v>
      </c>
      <c r="N53" s="68">
        <f t="shared" si="6"/>
        <v>-0.76595744680851063</v>
      </c>
      <c r="T53" s="40"/>
    </row>
    <row r="54" spans="2:20" s="40" customFormat="1" ht="12.6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154</v>
      </c>
      <c r="G54" s="39">
        <v>0</v>
      </c>
      <c r="H54" s="38">
        <v>0</v>
      </c>
      <c r="I54" s="38">
        <v>0</v>
      </c>
      <c r="J54" s="36">
        <f t="shared" si="20"/>
        <v>154</v>
      </c>
      <c r="K54" s="58">
        <v>0</v>
      </c>
      <c r="L54" s="58">
        <v>658</v>
      </c>
      <c r="M54" s="68" t="s">
        <v>13</v>
      </c>
      <c r="N54" s="68">
        <f t="shared" si="6"/>
        <v>-0.76595744680851063</v>
      </c>
    </row>
    <row r="55" spans="2:20" s="11" customFormat="1" ht="13.8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252</v>
      </c>
      <c r="G55" s="36">
        <f t="shared" si="28"/>
        <v>0</v>
      </c>
      <c r="H55" s="36">
        <f t="shared" si="28"/>
        <v>7</v>
      </c>
      <c r="I55" s="36">
        <f t="shared" si="28"/>
        <v>0</v>
      </c>
      <c r="J55" s="36">
        <f t="shared" si="20"/>
        <v>259</v>
      </c>
      <c r="K55" s="57">
        <f t="shared" ref="K55:L55" si="29">K56</f>
        <v>0</v>
      </c>
      <c r="L55" s="57">
        <f t="shared" si="29"/>
        <v>1430</v>
      </c>
      <c r="M55" s="68" t="s">
        <v>13</v>
      </c>
      <c r="N55" s="68">
        <f t="shared" si="6"/>
        <v>-0.81888111888111892</v>
      </c>
      <c r="T55" s="40"/>
    </row>
    <row r="56" spans="2:20" s="40" customFormat="1" ht="12.6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252</v>
      </c>
      <c r="G56" s="39">
        <v>0</v>
      </c>
      <c r="H56" s="38">
        <v>7</v>
      </c>
      <c r="I56" s="38">
        <v>0</v>
      </c>
      <c r="J56" s="36">
        <f t="shared" si="20"/>
        <v>259</v>
      </c>
      <c r="K56" s="58">
        <v>0</v>
      </c>
      <c r="L56" s="58">
        <v>1430</v>
      </c>
      <c r="M56" s="68" t="s">
        <v>13</v>
      </c>
      <c r="N56" s="68">
        <f t="shared" si="6"/>
        <v>-0.81888111888111892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6" zoomScaleNormal="100" zoomScaleSheetLayoutView="100" workbookViewId="0">
      <selection activeCell="I40" sqref="I40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117819</v>
      </c>
      <c r="D19" s="25">
        <f t="shared" si="0"/>
        <v>68426</v>
      </c>
      <c r="E19" s="25">
        <f t="shared" si="0"/>
        <v>1042356.6974800002</v>
      </c>
      <c r="F19" s="25">
        <f t="shared" si="0"/>
        <v>223322.46199999997</v>
      </c>
      <c r="G19" s="25">
        <f t="shared" si="0"/>
        <v>933043.68999999983</v>
      </c>
      <c r="H19" s="25">
        <f t="shared" si="0"/>
        <v>153315.63099999999</v>
      </c>
      <c r="I19" s="25">
        <f t="shared" si="0"/>
        <v>27879.633354999994</v>
      </c>
      <c r="J19" s="25">
        <f>SUM(E19:I19)</f>
        <v>2379918.113835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117819</v>
      </c>
      <c r="D22" s="34">
        <f t="shared" si="1"/>
        <v>68426</v>
      </c>
      <c r="E22" s="34">
        <f t="shared" si="1"/>
        <v>1042356.6974800002</v>
      </c>
      <c r="F22" s="34">
        <f t="shared" si="1"/>
        <v>223322.46199999997</v>
      </c>
      <c r="G22" s="34">
        <f t="shared" si="1"/>
        <v>933043.68999999983</v>
      </c>
      <c r="H22" s="34">
        <f t="shared" si="1"/>
        <v>153315.63099999999</v>
      </c>
      <c r="I22" s="34">
        <f t="shared" si="1"/>
        <v>27879.633354999994</v>
      </c>
      <c r="J22" s="35">
        <f t="shared" si="1"/>
        <v>2379918.113835</v>
      </c>
      <c r="M22" s="19"/>
    </row>
    <row r="23" spans="2:16" ht="13.2" x14ac:dyDescent="0.25">
      <c r="B23" s="62" t="s">
        <v>9</v>
      </c>
      <c r="C23" s="63">
        <f>C24+C28+C34+C36+C32+C26</f>
        <v>117819</v>
      </c>
      <c r="D23" s="63">
        <f t="shared" ref="D23:F23" si="2">D24+D28+D34+D36+D32+D26</f>
        <v>68426</v>
      </c>
      <c r="E23" s="63">
        <f t="shared" si="2"/>
        <v>1042356.6974800002</v>
      </c>
      <c r="F23" s="63">
        <f t="shared" si="2"/>
        <v>220910.46199999997</v>
      </c>
      <c r="G23" s="63">
        <f>G24+G28+G34+G36+G32+G26</f>
        <v>933043.68999999983</v>
      </c>
      <c r="H23" s="63">
        <f t="shared" ref="H23:I23" si="3">H24+H28+H34+H36+H32+H26</f>
        <v>153315.63099999999</v>
      </c>
      <c r="I23" s="63">
        <f t="shared" si="3"/>
        <v>27879.633354999994</v>
      </c>
      <c r="J23" s="64">
        <f t="shared" ref="J23:J43" si="4">SUM(E23:I23)</f>
        <v>2377506.113835</v>
      </c>
      <c r="M23" s="19"/>
    </row>
    <row r="24" spans="2:16" ht="13.2" x14ac:dyDescent="0.2">
      <c r="B24" s="10" t="s">
        <v>10</v>
      </c>
      <c r="C24" s="36">
        <f t="shared" ref="C24:I24" si="5">C25</f>
        <v>16675</v>
      </c>
      <c r="D24" s="36">
        <f t="shared" si="5"/>
        <v>9535</v>
      </c>
      <c r="E24" s="36">
        <f t="shared" si="5"/>
        <v>16723.442000000003</v>
      </c>
      <c r="F24" s="36">
        <f t="shared" si="5"/>
        <v>1149.1400000000001</v>
      </c>
      <c r="G24" s="36">
        <f t="shared" si="5"/>
        <v>47239.06</v>
      </c>
      <c r="H24" s="36">
        <f t="shared" si="5"/>
        <v>0</v>
      </c>
      <c r="I24" s="36">
        <f t="shared" si="5"/>
        <v>0</v>
      </c>
      <c r="J24" s="36">
        <f t="shared" si="4"/>
        <v>65111.642</v>
      </c>
      <c r="M24" s="19"/>
    </row>
    <row r="25" spans="2:16" s="11" customFormat="1" ht="12" x14ac:dyDescent="0.2">
      <c r="B25" s="37" t="s">
        <v>11</v>
      </c>
      <c r="C25" s="12">
        <v>16675</v>
      </c>
      <c r="D25" s="12">
        <v>9535</v>
      </c>
      <c r="E25" s="12">
        <v>16723.442000000003</v>
      </c>
      <c r="F25" s="38">
        <v>1149.1400000000001</v>
      </c>
      <c r="G25" s="39">
        <v>47239.06</v>
      </c>
      <c r="H25" s="38">
        <v>0</v>
      </c>
      <c r="I25" s="38">
        <v>0</v>
      </c>
      <c r="J25" s="36">
        <f t="shared" si="4"/>
        <v>65111.642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422</v>
      </c>
      <c r="D26" s="36">
        <f t="shared" si="6"/>
        <v>211</v>
      </c>
      <c r="E26" s="36">
        <f>E27</f>
        <v>130.19999999999999</v>
      </c>
      <c r="F26" s="36">
        <f>F27</f>
        <v>0</v>
      </c>
      <c r="G26" s="36">
        <f>G27</f>
        <v>212136.49000000002</v>
      </c>
      <c r="H26" s="36">
        <f>H27</f>
        <v>0</v>
      </c>
      <c r="I26" s="36">
        <f>I27</f>
        <v>0</v>
      </c>
      <c r="J26" s="36">
        <f t="shared" si="4"/>
        <v>212266.69000000003</v>
      </c>
      <c r="P26" s="40"/>
    </row>
    <row r="27" spans="2:16" s="40" customFormat="1" ht="12" x14ac:dyDescent="0.2">
      <c r="B27" s="41" t="s">
        <v>40</v>
      </c>
      <c r="C27" s="12">
        <v>422</v>
      </c>
      <c r="D27" s="12">
        <v>211</v>
      </c>
      <c r="E27" s="39">
        <v>130.19999999999999</v>
      </c>
      <c r="F27" s="38">
        <v>0</v>
      </c>
      <c r="G27" s="39">
        <v>212136.49000000002</v>
      </c>
      <c r="H27" s="38">
        <v>0</v>
      </c>
      <c r="I27" s="38">
        <v>0</v>
      </c>
      <c r="J27" s="36">
        <f t="shared" si="4"/>
        <v>212266.69000000003</v>
      </c>
    </row>
    <row r="28" spans="2:16" ht="13.2" x14ac:dyDescent="0.2">
      <c r="B28" s="10" t="s">
        <v>14</v>
      </c>
      <c r="C28" s="42">
        <f t="shared" ref="C28:I28" si="7">SUM(C29:C31)</f>
        <v>98607</v>
      </c>
      <c r="D28" s="42">
        <f t="shared" si="7"/>
        <v>57616</v>
      </c>
      <c r="E28" s="42">
        <f t="shared" si="7"/>
        <v>1019859.3854800002</v>
      </c>
      <c r="F28" s="42">
        <f t="shared" si="7"/>
        <v>167971.12999999995</v>
      </c>
      <c r="G28" s="42">
        <f t="shared" si="7"/>
        <v>527069.53999999992</v>
      </c>
      <c r="H28" s="42">
        <f t="shared" si="7"/>
        <v>141975.88099999999</v>
      </c>
      <c r="I28" s="42">
        <f t="shared" si="7"/>
        <v>27127.918099999995</v>
      </c>
      <c r="J28" s="36">
        <f t="shared" si="4"/>
        <v>1884003.85458</v>
      </c>
    </row>
    <row r="29" spans="2:16" s="11" customFormat="1" ht="12" x14ac:dyDescent="0.2">
      <c r="B29" s="43" t="s">
        <v>15</v>
      </c>
      <c r="C29" s="12">
        <v>29257</v>
      </c>
      <c r="D29" s="12">
        <v>17022</v>
      </c>
      <c r="E29" s="12">
        <v>283743.53548000002</v>
      </c>
      <c r="F29" s="38">
        <v>167971.12999999995</v>
      </c>
      <c r="G29" s="39">
        <v>527069.53999999992</v>
      </c>
      <c r="H29" s="38">
        <v>141975.88099999999</v>
      </c>
      <c r="I29" s="38">
        <v>27127.918099999995</v>
      </c>
      <c r="J29" s="36">
        <f t="shared" si="4"/>
        <v>1147888.0045799997</v>
      </c>
      <c r="P29" s="40"/>
    </row>
    <row r="30" spans="2:16" s="11" customFormat="1" ht="12" x14ac:dyDescent="0.2">
      <c r="B30" s="43" t="s">
        <v>16</v>
      </c>
      <c r="C30" s="12">
        <v>69350</v>
      </c>
      <c r="D30" s="12">
        <v>40594</v>
      </c>
      <c r="E30" s="12">
        <v>736115.85000000021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736115.85000000021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2016</v>
      </c>
      <c r="D32" s="36">
        <f t="shared" si="8"/>
        <v>1009</v>
      </c>
      <c r="E32" s="36">
        <f>E33</f>
        <v>4611.9350000000004</v>
      </c>
      <c r="F32" s="36">
        <f>F33</f>
        <v>10101.632</v>
      </c>
      <c r="G32" s="36">
        <f>G33</f>
        <v>87660.6</v>
      </c>
      <c r="H32" s="36">
        <f>H33</f>
        <v>0</v>
      </c>
      <c r="I32" s="36">
        <f>I33</f>
        <v>751.71525499999996</v>
      </c>
      <c r="J32" s="36">
        <f t="shared" si="4"/>
        <v>103125.882255</v>
      </c>
      <c r="P32" s="40"/>
    </row>
    <row r="33" spans="1:18" s="11" customFormat="1" ht="12" x14ac:dyDescent="0.2">
      <c r="A33" s="40"/>
      <c r="B33" s="43" t="s">
        <v>19</v>
      </c>
      <c r="C33" s="12">
        <v>2016</v>
      </c>
      <c r="D33" s="12">
        <v>1009</v>
      </c>
      <c r="E33" s="12">
        <v>4611.9350000000004</v>
      </c>
      <c r="F33" s="38">
        <v>10101.632</v>
      </c>
      <c r="G33" s="39">
        <v>87660.6</v>
      </c>
      <c r="H33" s="38">
        <v>0</v>
      </c>
      <c r="I33" s="38">
        <v>751.71525499999996</v>
      </c>
      <c r="J33" s="36">
        <f t="shared" si="4"/>
        <v>103125.882255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34</v>
      </c>
      <c r="D34" s="36">
        <f t="shared" si="9"/>
        <v>22</v>
      </c>
      <c r="E34" s="36">
        <f t="shared" si="9"/>
        <v>488.73500000000001</v>
      </c>
      <c r="F34" s="36">
        <f t="shared" si="9"/>
        <v>41093.560000000005</v>
      </c>
      <c r="G34" s="36">
        <f t="shared" si="9"/>
        <v>58938</v>
      </c>
      <c r="H34" s="36">
        <f t="shared" si="9"/>
        <v>11339.75</v>
      </c>
      <c r="I34" s="36">
        <f t="shared" si="9"/>
        <v>0</v>
      </c>
      <c r="J34" s="36">
        <f t="shared" si="4"/>
        <v>111860.04500000001</v>
      </c>
      <c r="P34" s="40"/>
    </row>
    <row r="35" spans="1:18" s="11" customFormat="1" ht="12" x14ac:dyDescent="0.2">
      <c r="B35" s="41" t="s">
        <v>21</v>
      </c>
      <c r="C35" s="12">
        <v>34</v>
      </c>
      <c r="D35" s="12">
        <v>22</v>
      </c>
      <c r="E35" s="12">
        <v>488.73500000000001</v>
      </c>
      <c r="F35" s="38">
        <v>41093.560000000005</v>
      </c>
      <c r="G35" s="39">
        <v>58938</v>
      </c>
      <c r="H35" s="38">
        <v>11339.75</v>
      </c>
      <c r="I35" s="38">
        <v>0</v>
      </c>
      <c r="J35" s="36">
        <f t="shared" si="4"/>
        <v>111860.04500000001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65</v>
      </c>
      <c r="D36" s="36">
        <f t="shared" si="10"/>
        <v>33</v>
      </c>
      <c r="E36" s="36">
        <f>E37</f>
        <v>543</v>
      </c>
      <c r="F36" s="36">
        <f>F37</f>
        <v>595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1138</v>
      </c>
      <c r="P36" s="40"/>
    </row>
    <row r="37" spans="1:18" s="11" customFormat="1" ht="12" x14ac:dyDescent="0.2">
      <c r="B37" s="43" t="s">
        <v>23</v>
      </c>
      <c r="C37" s="12">
        <v>65</v>
      </c>
      <c r="D37" s="12">
        <v>33</v>
      </c>
      <c r="E37" s="12">
        <v>543</v>
      </c>
      <c r="F37" s="38">
        <v>595</v>
      </c>
      <c r="G37" s="39"/>
      <c r="H37" s="38">
        <v>0</v>
      </c>
      <c r="I37" s="38">
        <v>0</v>
      </c>
      <c r="J37" s="36">
        <f t="shared" si="4"/>
        <v>1138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2412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2412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2412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2412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2412</v>
      </c>
      <c r="G40" s="39">
        <v>0</v>
      </c>
      <c r="H40" s="38">
        <v>0</v>
      </c>
      <c r="I40" s="38">
        <v>0</v>
      </c>
      <c r="J40" s="36">
        <f t="shared" si="4"/>
        <v>2412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9" zoomScaleNormal="100" zoomScaleSheetLayoutView="100" workbookViewId="0">
      <selection activeCell="I44" sqref="I44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104319</v>
      </c>
      <c r="D19" s="25">
        <f t="shared" si="0"/>
        <v>61054</v>
      </c>
      <c r="E19" s="25">
        <f t="shared" si="0"/>
        <v>1024426.9889999998</v>
      </c>
      <c r="F19" s="25">
        <f t="shared" si="0"/>
        <v>5130.4759999999997</v>
      </c>
      <c r="G19" s="25">
        <f t="shared" si="0"/>
        <v>940571.72</v>
      </c>
      <c r="H19" s="25">
        <f t="shared" si="0"/>
        <v>18127.281999999999</v>
      </c>
      <c r="I19" s="25">
        <f t="shared" si="0"/>
        <v>10.96</v>
      </c>
      <c r="J19" s="25">
        <f>SUM(E19:I19)</f>
        <v>1988267.4269999997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104319</v>
      </c>
      <c r="D22" s="34">
        <f t="shared" si="1"/>
        <v>61054</v>
      </c>
      <c r="E22" s="34">
        <f t="shared" si="1"/>
        <v>1024426.9889999998</v>
      </c>
      <c r="F22" s="34">
        <f t="shared" si="1"/>
        <v>5130.4759999999997</v>
      </c>
      <c r="G22" s="34">
        <f t="shared" si="1"/>
        <v>940571.72</v>
      </c>
      <c r="H22" s="34">
        <f t="shared" si="1"/>
        <v>18127.281999999999</v>
      </c>
      <c r="I22" s="34">
        <f t="shared" si="1"/>
        <v>10.96</v>
      </c>
      <c r="J22" s="35">
        <f t="shared" si="1"/>
        <v>1988267.4269999997</v>
      </c>
      <c r="M22" s="19"/>
    </row>
    <row r="23" spans="2:16" ht="13.2" x14ac:dyDescent="0.25">
      <c r="B23" s="62" t="s">
        <v>9</v>
      </c>
      <c r="C23" s="63">
        <f>C24+C28+C34+C36+C32+C26</f>
        <v>104319</v>
      </c>
      <c r="D23" s="63">
        <f t="shared" ref="D23:F23" si="2">D24+D28+D34+D36+D32+D26</f>
        <v>61054</v>
      </c>
      <c r="E23" s="63">
        <f t="shared" si="2"/>
        <v>1024426.9889999998</v>
      </c>
      <c r="F23" s="63">
        <f t="shared" si="2"/>
        <v>5081.4759999999997</v>
      </c>
      <c r="G23" s="63">
        <f>G24+G28+G34+G36+G32+G26</f>
        <v>940571.72</v>
      </c>
      <c r="H23" s="63">
        <f t="shared" ref="H23:I23" si="3">H24+H28+H34+H36+H32+H26</f>
        <v>18127.281999999999</v>
      </c>
      <c r="I23" s="63">
        <f t="shared" si="3"/>
        <v>10.96</v>
      </c>
      <c r="J23" s="64">
        <f t="shared" ref="J23:J43" si="4">SUM(E23:I23)</f>
        <v>1988218.4269999997</v>
      </c>
      <c r="M23" s="19"/>
    </row>
    <row r="24" spans="2:16" ht="13.2" x14ac:dyDescent="0.2">
      <c r="B24" s="10" t="s">
        <v>10</v>
      </c>
      <c r="C24" s="36">
        <f t="shared" ref="C24:I24" si="5">C25</f>
        <v>17095</v>
      </c>
      <c r="D24" s="36">
        <f t="shared" si="5"/>
        <v>9273</v>
      </c>
      <c r="E24" s="36">
        <f t="shared" si="5"/>
        <v>174285.64800000002</v>
      </c>
      <c r="F24" s="36">
        <f t="shared" si="5"/>
        <v>0</v>
      </c>
      <c r="G24" s="36">
        <f t="shared" si="5"/>
        <v>0</v>
      </c>
      <c r="H24" s="36">
        <f t="shared" si="5"/>
        <v>18127.281999999999</v>
      </c>
      <c r="I24" s="36">
        <f t="shared" si="5"/>
        <v>0</v>
      </c>
      <c r="J24" s="36">
        <f t="shared" si="4"/>
        <v>192412.93000000002</v>
      </c>
      <c r="M24" s="19"/>
    </row>
    <row r="25" spans="2:16" s="11" customFormat="1" ht="12" x14ac:dyDescent="0.2">
      <c r="B25" s="37" t="s">
        <v>11</v>
      </c>
      <c r="C25" s="12">
        <v>17095</v>
      </c>
      <c r="D25" s="12">
        <v>9273</v>
      </c>
      <c r="E25" s="12">
        <v>174285.64800000002</v>
      </c>
      <c r="F25" s="38">
        <v>0</v>
      </c>
      <c r="G25" s="39">
        <v>0</v>
      </c>
      <c r="H25" s="38">
        <v>18127.281999999999</v>
      </c>
      <c r="I25" s="38">
        <v>0</v>
      </c>
      <c r="J25" s="36">
        <f t="shared" si="4"/>
        <v>192412.93000000002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407</v>
      </c>
      <c r="D26" s="36">
        <f t="shared" si="6"/>
        <v>205</v>
      </c>
      <c r="E26" s="36">
        <f>E27</f>
        <v>3999.0879999999997</v>
      </c>
      <c r="F26" s="36">
        <f>F27</f>
        <v>0</v>
      </c>
      <c r="G26" s="36">
        <f>G27</f>
        <v>105845.47</v>
      </c>
      <c r="H26" s="36">
        <f>H27</f>
        <v>0</v>
      </c>
      <c r="I26" s="36">
        <f>I27</f>
        <v>0</v>
      </c>
      <c r="J26" s="36">
        <f t="shared" si="4"/>
        <v>109844.558</v>
      </c>
      <c r="P26" s="40"/>
    </row>
    <row r="27" spans="2:16" s="40" customFormat="1" ht="12" x14ac:dyDescent="0.2">
      <c r="B27" s="41" t="s">
        <v>40</v>
      </c>
      <c r="C27" s="12">
        <v>407</v>
      </c>
      <c r="D27" s="12">
        <v>205</v>
      </c>
      <c r="E27" s="39">
        <v>3999.0879999999997</v>
      </c>
      <c r="F27" s="38">
        <v>0</v>
      </c>
      <c r="G27" s="39">
        <v>105845.47</v>
      </c>
      <c r="H27" s="38"/>
      <c r="I27" s="38">
        <v>0</v>
      </c>
      <c r="J27" s="36">
        <f t="shared" si="4"/>
        <v>109844.558</v>
      </c>
    </row>
    <row r="28" spans="2:16" ht="13.2" x14ac:dyDescent="0.2">
      <c r="B28" s="10" t="s">
        <v>14</v>
      </c>
      <c r="C28" s="42">
        <f t="shared" ref="C28:I28" si="7">SUM(C29:C31)</f>
        <v>83230</v>
      </c>
      <c r="D28" s="42">
        <f t="shared" si="7"/>
        <v>49542</v>
      </c>
      <c r="E28" s="42">
        <f t="shared" si="7"/>
        <v>788442.04299999983</v>
      </c>
      <c r="F28" s="42">
        <f t="shared" si="7"/>
        <v>64.069999999999993</v>
      </c>
      <c r="G28" s="42">
        <f t="shared" si="7"/>
        <v>111842.61</v>
      </c>
      <c r="H28" s="42">
        <f t="shared" si="7"/>
        <v>0</v>
      </c>
      <c r="I28" s="42">
        <f t="shared" si="7"/>
        <v>10.96</v>
      </c>
      <c r="J28" s="36">
        <f t="shared" si="4"/>
        <v>900359.68299999973</v>
      </c>
    </row>
    <row r="29" spans="2:16" s="11" customFormat="1" ht="12" x14ac:dyDescent="0.2">
      <c r="B29" s="43" t="s">
        <v>15</v>
      </c>
      <c r="C29" s="12">
        <v>28436</v>
      </c>
      <c r="D29" s="12">
        <v>16621</v>
      </c>
      <c r="E29" s="12">
        <v>207743.2</v>
      </c>
      <c r="F29" s="38">
        <v>64.069999999999993</v>
      </c>
      <c r="G29" s="39">
        <v>0</v>
      </c>
      <c r="H29" s="38">
        <v>0</v>
      </c>
      <c r="I29" s="38">
        <v>10.96</v>
      </c>
      <c r="J29" s="36">
        <f t="shared" si="4"/>
        <v>207818.23</v>
      </c>
      <c r="P29" s="40"/>
    </row>
    <row r="30" spans="2:16" s="11" customFormat="1" ht="12" x14ac:dyDescent="0.2">
      <c r="B30" s="43" t="s">
        <v>16</v>
      </c>
      <c r="C30" s="12">
        <v>54794</v>
      </c>
      <c r="D30" s="12">
        <v>32921</v>
      </c>
      <c r="E30" s="12">
        <v>580698.84299999988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580698.84299999988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111842.61</v>
      </c>
      <c r="H31" s="38">
        <v>0</v>
      </c>
      <c r="I31" s="38">
        <v>0</v>
      </c>
      <c r="J31" s="36">
        <f t="shared" si="4"/>
        <v>111842.61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2936</v>
      </c>
      <c r="D32" s="36">
        <f t="shared" si="8"/>
        <v>1470</v>
      </c>
      <c r="E32" s="36">
        <f>E33</f>
        <v>43942.499999999993</v>
      </c>
      <c r="F32" s="36">
        <f>F33</f>
        <v>3446.4059999999999</v>
      </c>
      <c r="G32" s="36">
        <f>G33</f>
        <v>180883.91999999998</v>
      </c>
      <c r="H32" s="36">
        <f>H33</f>
        <v>0</v>
      </c>
      <c r="I32" s="36">
        <f>I33</f>
        <v>0</v>
      </c>
      <c r="J32" s="36">
        <f t="shared" si="4"/>
        <v>228272.82599999997</v>
      </c>
      <c r="P32" s="40"/>
    </row>
    <row r="33" spans="1:18" s="11" customFormat="1" ht="12" x14ac:dyDescent="0.2">
      <c r="A33" s="40"/>
      <c r="B33" s="43" t="s">
        <v>19</v>
      </c>
      <c r="C33" s="12">
        <v>2936</v>
      </c>
      <c r="D33" s="12">
        <v>1470</v>
      </c>
      <c r="E33" s="12">
        <v>43942.499999999993</v>
      </c>
      <c r="F33" s="38">
        <v>3446.4059999999999</v>
      </c>
      <c r="G33" s="39">
        <v>180883.91999999998</v>
      </c>
      <c r="H33" s="38">
        <v>0</v>
      </c>
      <c r="I33" s="38">
        <v>0</v>
      </c>
      <c r="J33" s="36">
        <f t="shared" si="4"/>
        <v>228272.82599999997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56</v>
      </c>
      <c r="D34" s="36">
        <f t="shared" si="9"/>
        <v>47</v>
      </c>
      <c r="E34" s="36">
        <f t="shared" si="9"/>
        <v>914.71</v>
      </c>
      <c r="F34" s="36">
        <f t="shared" si="9"/>
        <v>0</v>
      </c>
      <c r="G34" s="36">
        <f t="shared" si="9"/>
        <v>509782.72</v>
      </c>
      <c r="H34" s="36">
        <f t="shared" si="9"/>
        <v>0</v>
      </c>
      <c r="I34" s="36">
        <f t="shared" si="9"/>
        <v>0</v>
      </c>
      <c r="J34" s="36">
        <f t="shared" si="4"/>
        <v>510697.43</v>
      </c>
      <c r="P34" s="40"/>
    </row>
    <row r="35" spans="1:18" s="11" customFormat="1" ht="12" x14ac:dyDescent="0.2">
      <c r="B35" s="41" t="s">
        <v>21</v>
      </c>
      <c r="C35" s="12">
        <v>56</v>
      </c>
      <c r="D35" s="12">
        <v>47</v>
      </c>
      <c r="E35" s="12">
        <v>914.71</v>
      </c>
      <c r="F35" s="38"/>
      <c r="G35" s="39">
        <v>509782.72</v>
      </c>
      <c r="H35" s="38">
        <v>0</v>
      </c>
      <c r="I35" s="38">
        <v>0</v>
      </c>
      <c r="J35" s="36">
        <f t="shared" si="4"/>
        <v>510697.43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595</v>
      </c>
      <c r="D36" s="36">
        <f t="shared" si="10"/>
        <v>517</v>
      </c>
      <c r="E36" s="36">
        <f>E37</f>
        <v>12843</v>
      </c>
      <c r="F36" s="36">
        <f>F37</f>
        <v>1571</v>
      </c>
      <c r="G36" s="36">
        <f>G37</f>
        <v>32217</v>
      </c>
      <c r="H36" s="36">
        <f>H37</f>
        <v>0</v>
      </c>
      <c r="I36" s="36">
        <f>I37</f>
        <v>0</v>
      </c>
      <c r="J36" s="36">
        <f t="shared" si="4"/>
        <v>46631</v>
      </c>
      <c r="P36" s="40"/>
    </row>
    <row r="37" spans="1:18" s="11" customFormat="1" ht="12" x14ac:dyDescent="0.2">
      <c r="B37" s="43" t="s">
        <v>23</v>
      </c>
      <c r="C37" s="12">
        <v>595</v>
      </c>
      <c r="D37" s="12">
        <v>517</v>
      </c>
      <c r="E37" s="12">
        <v>12843</v>
      </c>
      <c r="F37" s="38">
        <v>1571</v>
      </c>
      <c r="G37" s="39">
        <v>32217</v>
      </c>
      <c r="H37" s="38">
        <v>0</v>
      </c>
      <c r="I37" s="38">
        <v>0</v>
      </c>
      <c r="J37" s="36">
        <f t="shared" si="4"/>
        <v>46631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49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49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49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49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49</v>
      </c>
      <c r="G40" s="39">
        <v>0</v>
      </c>
      <c r="H40" s="38">
        <v>0</v>
      </c>
      <c r="I40" s="38">
        <v>0</v>
      </c>
      <c r="J40" s="36">
        <f t="shared" si="4"/>
        <v>49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30" zoomScaleNormal="100" zoomScaleSheetLayoutView="100" workbookViewId="0">
      <selection activeCell="C19" sqref="C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93971</v>
      </c>
      <c r="D19" s="25">
        <f t="shared" si="0"/>
        <v>54219</v>
      </c>
      <c r="E19" s="25">
        <f t="shared" si="0"/>
        <v>1015696.213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793.88199999999995</v>
      </c>
      <c r="J19" s="25">
        <f>SUM(E19:I19)</f>
        <v>1016490.095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93971</v>
      </c>
      <c r="D22" s="34">
        <f t="shared" si="1"/>
        <v>54219</v>
      </c>
      <c r="E22" s="34">
        <f t="shared" si="1"/>
        <v>1015696.213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793.88199999999995</v>
      </c>
      <c r="J22" s="35">
        <f t="shared" si="1"/>
        <v>1016490.095</v>
      </c>
      <c r="M22" s="19"/>
    </row>
    <row r="23" spans="2:16" ht="13.2" x14ac:dyDescent="0.25">
      <c r="B23" s="62" t="s">
        <v>9</v>
      </c>
      <c r="C23" s="63">
        <f>C24+C28+C34+C36+C32+C26</f>
        <v>93971</v>
      </c>
      <c r="D23" s="63">
        <f t="shared" ref="D23:F23" si="2">D24+D28+D34+D36+D32+D26</f>
        <v>54219</v>
      </c>
      <c r="E23" s="63">
        <f t="shared" si="2"/>
        <v>1015696.213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793.88199999999995</v>
      </c>
      <c r="J23" s="64">
        <f t="shared" ref="J23:J43" si="4">SUM(E23:I23)</f>
        <v>1016490.095</v>
      </c>
      <c r="M23" s="19"/>
    </row>
    <row r="24" spans="2:16" ht="13.2" x14ac:dyDescent="0.2">
      <c r="B24" s="10" t="s">
        <v>10</v>
      </c>
      <c r="C24" s="36">
        <f t="shared" ref="C24:I24" si="5">C25</f>
        <v>66</v>
      </c>
      <c r="D24" s="36">
        <f t="shared" si="5"/>
        <v>45</v>
      </c>
      <c r="E24" s="36">
        <f t="shared" si="5"/>
        <v>916.28800000000001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916.28800000000001</v>
      </c>
      <c r="M24" s="19"/>
    </row>
    <row r="25" spans="2:16" s="11" customFormat="1" ht="12" x14ac:dyDescent="0.2">
      <c r="B25" s="37" t="s">
        <v>11</v>
      </c>
      <c r="C25" s="12">
        <v>66</v>
      </c>
      <c r="D25" s="12">
        <v>45</v>
      </c>
      <c r="E25" s="12">
        <v>916.28800000000001</v>
      </c>
      <c r="F25" s="38"/>
      <c r="G25" s="39">
        <v>0</v>
      </c>
      <c r="H25" s="38">
        <v>0</v>
      </c>
      <c r="I25" s="38">
        <v>0</v>
      </c>
      <c r="J25" s="36">
        <f t="shared" si="4"/>
        <v>916.28800000000001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93905</v>
      </c>
      <c r="D28" s="42">
        <f t="shared" si="7"/>
        <v>54174</v>
      </c>
      <c r="E28" s="42">
        <f t="shared" si="7"/>
        <v>1014779.925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793.88199999999995</v>
      </c>
      <c r="J28" s="36">
        <f t="shared" si="4"/>
        <v>1015573.807</v>
      </c>
    </row>
    <row r="29" spans="2:16" s="11" customFormat="1" ht="12" x14ac:dyDescent="0.2">
      <c r="B29" s="43" t="s">
        <v>15</v>
      </c>
      <c r="C29" s="12">
        <v>41906</v>
      </c>
      <c r="D29" s="12">
        <v>24135</v>
      </c>
      <c r="E29" s="12">
        <v>399827.08</v>
      </c>
      <c r="F29" s="38">
        <v>0</v>
      </c>
      <c r="G29" s="39">
        <v>0</v>
      </c>
      <c r="H29" s="38">
        <v>0</v>
      </c>
      <c r="I29" s="38">
        <v>793.88199999999995</v>
      </c>
      <c r="J29" s="36">
        <f t="shared" si="4"/>
        <v>400620.962</v>
      </c>
      <c r="P29" s="40"/>
    </row>
    <row r="30" spans="2:16" s="11" customFormat="1" ht="12" x14ac:dyDescent="0.2">
      <c r="B30" s="43" t="s">
        <v>16</v>
      </c>
      <c r="C30" s="12">
        <v>51999</v>
      </c>
      <c r="D30" s="12">
        <v>30039</v>
      </c>
      <c r="E30" s="12">
        <v>614952.84499999997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614952.84499999997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37" zoomScale="110" zoomScaleNormal="110" zoomScaleSheetLayoutView="100" workbookViewId="0">
      <selection activeCell="C19" sqref="C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18817</v>
      </c>
      <c r="D19" s="25">
        <f t="shared" si="0"/>
        <v>9933</v>
      </c>
      <c r="E19" s="25">
        <f t="shared" si="0"/>
        <v>87356.155999999988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1723.37</v>
      </c>
      <c r="J19" s="25">
        <f>SUM(E19:I19)</f>
        <v>89079.525999999983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18817</v>
      </c>
      <c r="D22" s="34">
        <f t="shared" si="1"/>
        <v>9933</v>
      </c>
      <c r="E22" s="34">
        <f t="shared" si="1"/>
        <v>87356.155999999988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1723.37</v>
      </c>
      <c r="J22" s="35">
        <f t="shared" si="1"/>
        <v>89079.525999999983</v>
      </c>
      <c r="M22" s="19"/>
    </row>
    <row r="23" spans="2:16" ht="13.2" x14ac:dyDescent="0.25">
      <c r="B23" s="62" t="s">
        <v>9</v>
      </c>
      <c r="C23" s="63">
        <f>C24+C28+C34+C36+C32+C26</f>
        <v>18817</v>
      </c>
      <c r="D23" s="63">
        <f t="shared" ref="D23:F23" si="2">D24+D28+D34+D36+D32+D26</f>
        <v>9933</v>
      </c>
      <c r="E23" s="63">
        <f t="shared" si="2"/>
        <v>87356.155999999988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1723.37</v>
      </c>
      <c r="J23" s="64">
        <f t="shared" ref="J23:J43" si="4">SUM(E23:I23)</f>
        <v>89079.525999999983</v>
      </c>
      <c r="M23" s="19"/>
    </row>
    <row r="24" spans="2:16" ht="13.2" x14ac:dyDescent="0.2">
      <c r="B24" s="10" t="s">
        <v>10</v>
      </c>
      <c r="C24" s="36">
        <f t="shared" ref="C24:I24" si="5">C25</f>
        <v>723</v>
      </c>
      <c r="D24" s="36">
        <f t="shared" si="5"/>
        <v>420</v>
      </c>
      <c r="E24" s="36">
        <f t="shared" si="5"/>
        <v>998.5809999999999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998.5809999999999</v>
      </c>
      <c r="M24" s="19"/>
    </row>
    <row r="25" spans="2:16" s="11" customFormat="1" ht="12" x14ac:dyDescent="0.2">
      <c r="B25" s="37" t="s">
        <v>11</v>
      </c>
      <c r="C25" s="12">
        <v>723</v>
      </c>
      <c r="D25" s="12">
        <v>420</v>
      </c>
      <c r="E25" s="12">
        <v>998.5809999999999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998.5809999999999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14</v>
      </c>
      <c r="D26" s="36">
        <f t="shared" si="6"/>
        <v>11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14</v>
      </c>
      <c r="D27" s="12">
        <v>11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17752</v>
      </c>
      <c r="D28" s="42">
        <f t="shared" si="7"/>
        <v>9338</v>
      </c>
      <c r="E28" s="42">
        <f t="shared" si="7"/>
        <v>85195.749999999985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1723.37</v>
      </c>
      <c r="J28" s="36">
        <f t="shared" si="4"/>
        <v>86919.119999999981</v>
      </c>
    </row>
    <row r="29" spans="2:16" s="11" customFormat="1" ht="12" x14ac:dyDescent="0.2">
      <c r="B29" s="43" t="s">
        <v>15</v>
      </c>
      <c r="C29" s="12">
        <v>12236</v>
      </c>
      <c r="D29" s="12">
        <v>6386</v>
      </c>
      <c r="E29" s="12">
        <v>64939.459999999985</v>
      </c>
      <c r="F29" s="38"/>
      <c r="G29" s="39">
        <v>0</v>
      </c>
      <c r="H29" s="38">
        <v>0</v>
      </c>
      <c r="I29" s="38">
        <v>1723.37</v>
      </c>
      <c r="J29" s="36">
        <f t="shared" si="4"/>
        <v>66662.829999999987</v>
      </c>
      <c r="P29" s="40"/>
    </row>
    <row r="30" spans="2:16" s="11" customFormat="1" ht="12" x14ac:dyDescent="0.2">
      <c r="B30" s="43" t="s">
        <v>16</v>
      </c>
      <c r="C30" s="12">
        <v>5516</v>
      </c>
      <c r="D30" s="12">
        <v>2952</v>
      </c>
      <c r="E30" s="12">
        <v>20256.290000000005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20256.290000000005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328</v>
      </c>
      <c r="D32" s="36">
        <f t="shared" si="8"/>
        <v>164</v>
      </c>
      <c r="E32" s="36">
        <f>E33</f>
        <v>1161.8249999999998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1161.8249999999998</v>
      </c>
      <c r="P32" s="40"/>
    </row>
    <row r="33" spans="1:18" s="11" customFormat="1" ht="12" x14ac:dyDescent="0.2">
      <c r="A33" s="40"/>
      <c r="B33" s="43" t="s">
        <v>19</v>
      </c>
      <c r="C33" s="12">
        <v>328</v>
      </c>
      <c r="D33" s="12">
        <v>164</v>
      </c>
      <c r="E33" s="12">
        <v>1161.8249999999998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1161.8249999999998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zoomScale="110" zoomScaleNormal="110" zoomScaleSheetLayoutView="100" workbookViewId="0">
      <selection activeCell="F35" sqref="F35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5638</v>
      </c>
      <c r="D19" s="25">
        <f t="shared" si="0"/>
        <v>2979</v>
      </c>
      <c r="E19" s="25">
        <f t="shared" si="0"/>
        <v>8016.5</v>
      </c>
      <c r="F19" s="25">
        <f t="shared" si="0"/>
        <v>38773.124000000003</v>
      </c>
      <c r="G19" s="25">
        <f t="shared" si="0"/>
        <v>72227.12</v>
      </c>
      <c r="H19" s="25">
        <f t="shared" si="0"/>
        <v>78472.19200000001</v>
      </c>
      <c r="I19" s="25">
        <f t="shared" si="0"/>
        <v>250</v>
      </c>
      <c r="J19" s="25">
        <f>SUM(E19:I19)</f>
        <v>197738.93600000002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5638</v>
      </c>
      <c r="D22" s="34">
        <f t="shared" si="1"/>
        <v>2979</v>
      </c>
      <c r="E22" s="34">
        <f t="shared" si="1"/>
        <v>8016.5</v>
      </c>
      <c r="F22" s="34">
        <f t="shared" si="1"/>
        <v>34744.824000000001</v>
      </c>
      <c r="G22" s="34">
        <f t="shared" si="1"/>
        <v>72227.12</v>
      </c>
      <c r="H22" s="34">
        <f t="shared" si="1"/>
        <v>78465.19200000001</v>
      </c>
      <c r="I22" s="34">
        <f t="shared" si="1"/>
        <v>250</v>
      </c>
      <c r="J22" s="35">
        <f t="shared" si="1"/>
        <v>193703.636</v>
      </c>
      <c r="M22" s="19"/>
    </row>
    <row r="23" spans="2:16" ht="13.2" x14ac:dyDescent="0.25">
      <c r="B23" s="62" t="s">
        <v>9</v>
      </c>
      <c r="C23" s="63">
        <f>C24+C28+C34+C36+C32+C26</f>
        <v>4809</v>
      </c>
      <c r="D23" s="63">
        <f t="shared" ref="D23:F23" si="2">D24+D28+D34+D36+D32+D26</f>
        <v>2564</v>
      </c>
      <c r="E23" s="63">
        <f t="shared" si="2"/>
        <v>526.69000000000005</v>
      </c>
      <c r="F23" s="63">
        <f t="shared" si="2"/>
        <v>20978.853999999999</v>
      </c>
      <c r="G23" s="63">
        <f>G24+G28+G34+G36+G32+G26</f>
        <v>72227.12</v>
      </c>
      <c r="H23" s="63">
        <f t="shared" ref="H23:I23" si="3">H24+H28+H34+H36+H32+H26</f>
        <v>65395.912000000004</v>
      </c>
      <c r="I23" s="63">
        <f t="shared" si="3"/>
        <v>0</v>
      </c>
      <c r="J23" s="64">
        <f t="shared" ref="J23:J43" si="4">SUM(E23:I23)</f>
        <v>159128.576</v>
      </c>
      <c r="M23" s="19"/>
    </row>
    <row r="24" spans="2:16" ht="13.2" x14ac:dyDescent="0.2">
      <c r="B24" s="10" t="s">
        <v>10</v>
      </c>
      <c r="C24" s="36">
        <f t="shared" ref="C24:I24" si="5">C25</f>
        <v>1948</v>
      </c>
      <c r="D24" s="36">
        <f t="shared" si="5"/>
        <v>974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1948</v>
      </c>
      <c r="D25" s="12">
        <v>974</v>
      </c>
      <c r="E25" s="12">
        <v>0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30796.179999999997</v>
      </c>
      <c r="H26" s="36">
        <f>H27</f>
        <v>0</v>
      </c>
      <c r="I26" s="36">
        <f>I27</f>
        <v>0</v>
      </c>
      <c r="J26" s="36">
        <f t="shared" si="4"/>
        <v>30796.179999999997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30796.179999999997</v>
      </c>
      <c r="H27" s="38">
        <v>0</v>
      </c>
      <c r="I27" s="38">
        <v>0</v>
      </c>
      <c r="J27" s="36">
        <f t="shared" si="4"/>
        <v>30796.179999999997</v>
      </c>
    </row>
    <row r="28" spans="2:16" ht="13.2" x14ac:dyDescent="0.2">
      <c r="B28" s="10" t="s">
        <v>14</v>
      </c>
      <c r="C28" s="42">
        <f t="shared" ref="C28:I28" si="7">SUM(C29:C31)</f>
        <v>2538</v>
      </c>
      <c r="D28" s="42">
        <f t="shared" si="7"/>
        <v>1269</v>
      </c>
      <c r="E28" s="42">
        <f t="shared" si="7"/>
        <v>526.69000000000005</v>
      </c>
      <c r="F28" s="42">
        <f t="shared" si="7"/>
        <v>0</v>
      </c>
      <c r="G28" s="42">
        <f t="shared" si="7"/>
        <v>0</v>
      </c>
      <c r="H28" s="42">
        <f t="shared" si="7"/>
        <v>65234.912000000004</v>
      </c>
      <c r="I28" s="42">
        <f t="shared" si="7"/>
        <v>0</v>
      </c>
      <c r="J28" s="36">
        <f t="shared" si="4"/>
        <v>65761.601999999999</v>
      </c>
    </row>
    <row r="29" spans="2:16" s="11" customFormat="1" ht="12" x14ac:dyDescent="0.2">
      <c r="B29" s="43" t="s">
        <v>15</v>
      </c>
      <c r="C29" s="12">
        <v>2538</v>
      </c>
      <c r="D29" s="12">
        <v>1269</v>
      </c>
      <c r="E29" s="12">
        <v>526.69000000000005</v>
      </c>
      <c r="F29" s="38">
        <v>0</v>
      </c>
      <c r="G29" s="39">
        <v>0</v>
      </c>
      <c r="H29" s="38">
        <v>65234.912000000004</v>
      </c>
      <c r="I29" s="38">
        <v>0</v>
      </c>
      <c r="J29" s="36">
        <f t="shared" si="4"/>
        <v>65761.601999999999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20909.853999999999</v>
      </c>
      <c r="G34" s="36">
        <f t="shared" si="9"/>
        <v>41430.94</v>
      </c>
      <c r="H34" s="36">
        <f t="shared" si="9"/>
        <v>0</v>
      </c>
      <c r="I34" s="36">
        <f t="shared" si="9"/>
        <v>0</v>
      </c>
      <c r="J34" s="36">
        <f t="shared" si="4"/>
        <v>62340.794000000002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20909.853999999999</v>
      </c>
      <c r="G35" s="39">
        <v>41430.94</v>
      </c>
      <c r="H35" s="38"/>
      <c r="I35" s="38">
        <v>0</v>
      </c>
      <c r="J35" s="36">
        <f t="shared" si="4"/>
        <v>62340.794000000002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323</v>
      </c>
      <c r="D36" s="36">
        <f t="shared" si="10"/>
        <v>321</v>
      </c>
      <c r="E36" s="36">
        <f>E37</f>
        <v>0</v>
      </c>
      <c r="F36" s="36">
        <f>F37</f>
        <v>69</v>
      </c>
      <c r="G36" s="36">
        <f>G37</f>
        <v>0</v>
      </c>
      <c r="H36" s="36">
        <f>H37</f>
        <v>161</v>
      </c>
      <c r="I36" s="36">
        <f>I37</f>
        <v>0</v>
      </c>
      <c r="J36" s="36">
        <f t="shared" si="4"/>
        <v>230</v>
      </c>
      <c r="P36" s="40"/>
    </row>
    <row r="37" spans="1:18" s="11" customFormat="1" ht="12" x14ac:dyDescent="0.2">
      <c r="B37" s="43" t="s">
        <v>23</v>
      </c>
      <c r="C37" s="12">
        <v>323</v>
      </c>
      <c r="D37" s="12">
        <v>321</v>
      </c>
      <c r="E37" s="12">
        <v>0</v>
      </c>
      <c r="F37" s="38">
        <v>69</v>
      </c>
      <c r="G37" s="39">
        <v>0</v>
      </c>
      <c r="H37" s="38">
        <v>161</v>
      </c>
      <c r="I37" s="38">
        <v>0</v>
      </c>
      <c r="J37" s="36">
        <f t="shared" si="4"/>
        <v>230</v>
      </c>
      <c r="P37" s="40"/>
    </row>
    <row r="38" spans="1:18" ht="13.2" x14ac:dyDescent="0.25">
      <c r="B38" s="62" t="s">
        <v>24</v>
      </c>
      <c r="C38" s="63">
        <f>C39+C41+C44</f>
        <v>829</v>
      </c>
      <c r="D38" s="63">
        <f>D39+D41+D44</f>
        <v>415</v>
      </c>
      <c r="E38" s="63">
        <f>E39+E41+E44</f>
        <v>7489.81</v>
      </c>
      <c r="F38" s="63">
        <f>F39+F41+F44</f>
        <v>13765.97</v>
      </c>
      <c r="G38" s="63">
        <f t="shared" ref="G38:I38" si="11">G39+G41+G44</f>
        <v>0</v>
      </c>
      <c r="H38" s="63">
        <f t="shared" si="11"/>
        <v>13069.279999999999</v>
      </c>
      <c r="I38" s="63">
        <f t="shared" si="11"/>
        <v>250</v>
      </c>
      <c r="J38" s="63">
        <f>SUM(E38:I38)</f>
        <v>34575.06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5525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5525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5525</v>
      </c>
      <c r="G40" s="39">
        <v>0</v>
      </c>
      <c r="H40" s="38">
        <v>0</v>
      </c>
      <c r="I40" s="38"/>
      <c r="J40" s="36">
        <f t="shared" si="4"/>
        <v>5525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37</v>
      </c>
      <c r="D41" s="42">
        <f t="shared" si="13"/>
        <v>19</v>
      </c>
      <c r="E41" s="42">
        <f t="shared" si="13"/>
        <v>329.81000000000012</v>
      </c>
      <c r="F41" s="42">
        <f t="shared" si="13"/>
        <v>7286.9699999999993</v>
      </c>
      <c r="G41" s="42">
        <f t="shared" si="13"/>
        <v>0</v>
      </c>
      <c r="H41" s="42">
        <f t="shared" si="13"/>
        <v>0</v>
      </c>
      <c r="I41" s="42">
        <f t="shared" si="13"/>
        <v>250</v>
      </c>
      <c r="J41" s="36">
        <f t="shared" si="4"/>
        <v>7866.78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4741</v>
      </c>
      <c r="G42" s="39">
        <v>0</v>
      </c>
      <c r="H42" s="38">
        <v>0</v>
      </c>
      <c r="I42" s="38">
        <v>250</v>
      </c>
      <c r="J42" s="36">
        <f t="shared" si="4"/>
        <v>4991</v>
      </c>
      <c r="P42" s="40"/>
    </row>
    <row r="43" spans="1:18" s="11" customFormat="1" ht="12" x14ac:dyDescent="0.2">
      <c r="B43" s="43" t="s">
        <v>29</v>
      </c>
      <c r="C43" s="12">
        <v>37</v>
      </c>
      <c r="D43" s="12">
        <v>19</v>
      </c>
      <c r="E43" s="12">
        <v>329.81000000000012</v>
      </c>
      <c r="F43" s="38">
        <v>2545.9699999999993</v>
      </c>
      <c r="G43" s="39">
        <v>0</v>
      </c>
      <c r="H43" s="38">
        <v>0</v>
      </c>
      <c r="I43" s="38">
        <v>0</v>
      </c>
      <c r="J43" s="36">
        <f t="shared" si="4"/>
        <v>2875.7799999999993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792</v>
      </c>
      <c r="D44" s="36">
        <f t="shared" si="14"/>
        <v>396</v>
      </c>
      <c r="E44" s="36">
        <f>E45</f>
        <v>7160</v>
      </c>
      <c r="F44" s="36">
        <f>F45</f>
        <v>954</v>
      </c>
      <c r="G44" s="36">
        <f>G45</f>
        <v>0</v>
      </c>
      <c r="H44" s="36">
        <f>H45</f>
        <v>13069.279999999999</v>
      </c>
      <c r="I44" s="36">
        <f>I45</f>
        <v>0</v>
      </c>
      <c r="J44" s="36">
        <f>SUM(E44:I44)</f>
        <v>21183.279999999999</v>
      </c>
      <c r="P44" s="40"/>
    </row>
    <row r="45" spans="1:18" s="11" customFormat="1" ht="12.6" thickBot="1" x14ac:dyDescent="0.25">
      <c r="B45" s="45" t="s">
        <v>41</v>
      </c>
      <c r="C45" s="12">
        <v>792</v>
      </c>
      <c r="D45" s="12">
        <v>396</v>
      </c>
      <c r="E45" s="12">
        <v>7160</v>
      </c>
      <c r="F45" s="46">
        <v>954</v>
      </c>
      <c r="G45" s="47">
        <v>0</v>
      </c>
      <c r="H45" s="39">
        <v>13069.279999999999</v>
      </c>
      <c r="I45" s="46">
        <v>0</v>
      </c>
      <c r="J45" s="48">
        <f>SUM(E45:I45)</f>
        <v>21183.279999999999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4028.3</v>
      </c>
      <c r="G47" s="51">
        <f t="shared" si="15"/>
        <v>0</v>
      </c>
      <c r="H47" s="51">
        <f t="shared" si="15"/>
        <v>7</v>
      </c>
      <c r="I47" s="35">
        <f t="shared" si="15"/>
        <v>0</v>
      </c>
      <c r="J47" s="51">
        <f>SUM(E47:I47)</f>
        <v>4035.3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4028.3</v>
      </c>
      <c r="G48" s="60">
        <f t="shared" si="16"/>
        <v>0</v>
      </c>
      <c r="H48" s="60">
        <f t="shared" si="16"/>
        <v>7</v>
      </c>
      <c r="I48" s="60">
        <f t="shared" si="16"/>
        <v>0</v>
      </c>
      <c r="J48" s="60">
        <f t="shared" si="16"/>
        <v>4035.3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3622.3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3622.3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3622.3</v>
      </c>
      <c r="G52" s="39">
        <v>0</v>
      </c>
      <c r="H52" s="38">
        <v>0</v>
      </c>
      <c r="I52" s="38">
        <v>0</v>
      </c>
      <c r="J52" s="51">
        <f t="shared" si="18"/>
        <v>3622.3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154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154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154</v>
      </c>
      <c r="G54" s="12">
        <v>0</v>
      </c>
      <c r="H54" s="12">
        <v>0</v>
      </c>
      <c r="I54" s="12">
        <v>0</v>
      </c>
      <c r="J54" s="51">
        <f>SUM(E54:I54)</f>
        <v>154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252</v>
      </c>
      <c r="G55" s="36">
        <f t="shared" si="22"/>
        <v>0</v>
      </c>
      <c r="H55" s="36">
        <f t="shared" si="22"/>
        <v>7</v>
      </c>
      <c r="I55" s="36">
        <f t="shared" si="22"/>
        <v>0</v>
      </c>
      <c r="J55" s="51">
        <f>SUM(E55:I55)</f>
        <v>259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252</v>
      </c>
      <c r="G56" s="12">
        <v>0</v>
      </c>
      <c r="H56" s="12">
        <v>7</v>
      </c>
      <c r="I56" s="12">
        <v>0</v>
      </c>
      <c r="J56" s="51">
        <f>SUM(E56:I56)</f>
        <v>259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2024-11-28T16:56:28Z</dcterms:modified>
</cp:coreProperties>
</file>