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09 SETIEMBRE 2024\"/>
    </mc:Choice>
  </mc:AlternateContent>
  <xr:revisionPtr revIDLastSave="0" documentId="13_ncr:1_{07681FB7-B79F-4E4F-920B-89D39BE888DD}" xr6:coauthVersionLast="47" xr6:coauthVersionMax="47" xr10:uidLastSave="{00000000-0000-0000-0000-000000000000}"/>
  <bookViews>
    <workbookView xWindow="-120" yWindow="-120" windowWidth="24240" windowHeight="13140" tabRatio="737" firstSheet="2" activeTab="5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5">#REF!</definedName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9" l="1"/>
  <c r="N52" i="9"/>
  <c r="N23" i="9"/>
  <c r="N24" i="9"/>
  <c r="N25" i="9"/>
  <c r="N26" i="9"/>
  <c r="N27" i="9"/>
  <c r="N28" i="9"/>
  <c r="N29" i="9"/>
  <c r="N30" i="9"/>
  <c r="N31" i="9"/>
  <c r="N34" i="9"/>
  <c r="N35" i="9"/>
  <c r="N38" i="9"/>
  <c r="N39" i="9"/>
  <c r="N40" i="9"/>
  <c r="N41" i="9"/>
  <c r="N42" i="9"/>
  <c r="N43" i="9"/>
  <c r="N44" i="9"/>
  <c r="N45" i="9"/>
  <c r="M41" i="9"/>
  <c r="M32" i="9"/>
  <c r="M33" i="9"/>
  <c r="M34" i="9"/>
  <c r="M35" i="9"/>
  <c r="M38" i="9"/>
  <c r="M43" i="9"/>
  <c r="M44" i="9"/>
  <c r="M45" i="9"/>
  <c r="J59" i="10" l="1"/>
  <c r="I58" i="10"/>
  <c r="H58" i="10"/>
  <c r="G58" i="10"/>
  <c r="F58" i="10"/>
  <c r="E58" i="10"/>
  <c r="J58" i="10" s="1"/>
  <c r="D58" i="10"/>
  <c r="C58" i="10"/>
  <c r="I57" i="10"/>
  <c r="H57" i="10"/>
  <c r="G57" i="10"/>
  <c r="F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G48" i="10" s="1"/>
  <c r="G47" i="10" s="1"/>
  <c r="F51" i="10"/>
  <c r="E51" i="10"/>
  <c r="D51" i="10"/>
  <c r="C51" i="10"/>
  <c r="C48" i="10" s="1"/>
  <c r="C47" i="10" s="1"/>
  <c r="J50" i="10"/>
  <c r="I49" i="10"/>
  <c r="H49" i="10"/>
  <c r="G49" i="10"/>
  <c r="F49" i="10"/>
  <c r="E49" i="10"/>
  <c r="J49" i="10" s="1"/>
  <c r="D49" i="10"/>
  <c r="C49" i="10"/>
  <c r="D48" i="10"/>
  <c r="D47" i="10"/>
  <c r="J45" i="10"/>
  <c r="I44" i="10"/>
  <c r="H44" i="10"/>
  <c r="H38" i="10" s="1"/>
  <c r="G44" i="10"/>
  <c r="F44" i="10"/>
  <c r="E44" i="10"/>
  <c r="D44" i="10"/>
  <c r="C44" i="10"/>
  <c r="J43" i="10"/>
  <c r="J42" i="10"/>
  <c r="I41" i="10"/>
  <c r="H41" i="10"/>
  <c r="G41" i="10"/>
  <c r="G38" i="10" s="1"/>
  <c r="F41" i="10"/>
  <c r="E41" i="10"/>
  <c r="D41" i="10"/>
  <c r="C41" i="10"/>
  <c r="J40" i="10"/>
  <c r="I39" i="10"/>
  <c r="H39" i="10"/>
  <c r="G39" i="10"/>
  <c r="F39" i="10"/>
  <c r="E39" i="10"/>
  <c r="D39" i="10"/>
  <c r="C39" i="10"/>
  <c r="J37" i="10"/>
  <c r="I36" i="10"/>
  <c r="I23" i="10" s="1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J28" i="10" s="1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J24" i="10" s="1"/>
  <c r="D24" i="10"/>
  <c r="C24" i="10"/>
  <c r="H23" i="10"/>
  <c r="I48" i="10" l="1"/>
  <c r="I47" i="10" s="1"/>
  <c r="J53" i="10"/>
  <c r="H48" i="10"/>
  <c r="H47" i="10" s="1"/>
  <c r="D38" i="10"/>
  <c r="D23" i="10"/>
  <c r="G23" i="10"/>
  <c r="G22" i="10" s="1"/>
  <c r="G19" i="10" s="1"/>
  <c r="I38" i="10"/>
  <c r="I22" i="10"/>
  <c r="J55" i="10"/>
  <c r="H22" i="10"/>
  <c r="H19" i="10"/>
  <c r="I19" i="10"/>
  <c r="F48" i="10"/>
  <c r="F47" i="10" s="1"/>
  <c r="J51" i="10"/>
  <c r="J48" i="10" s="1"/>
  <c r="J36" i="10"/>
  <c r="C38" i="10"/>
  <c r="J44" i="10"/>
  <c r="J41" i="10"/>
  <c r="D22" i="10"/>
  <c r="D19" i="10" s="1"/>
  <c r="F38" i="10"/>
  <c r="J39" i="10"/>
  <c r="J34" i="10"/>
  <c r="C23" i="10"/>
  <c r="E23" i="10"/>
  <c r="E38" i="10"/>
  <c r="E57" i="10"/>
  <c r="J57" i="10" s="1"/>
  <c r="F23" i="10"/>
  <c r="E48" i="10"/>
  <c r="E47" i="10" s="1"/>
  <c r="J47" i="10" l="1"/>
  <c r="C22" i="10"/>
  <c r="C19" i="10" s="1"/>
  <c r="F22" i="10"/>
  <c r="F19" i="10" s="1"/>
  <c r="J38" i="10"/>
  <c r="E22" i="10"/>
  <c r="E19" i="10" s="1"/>
  <c r="J23" i="10"/>
  <c r="J22" i="10" l="1"/>
  <c r="J19" i="10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D48" i="6" l="1"/>
  <c r="J53" i="6"/>
  <c r="J55" i="6"/>
  <c r="F48" i="6"/>
  <c r="F47" i="6" s="1"/>
  <c r="J51" i="6"/>
  <c r="I48" i="6"/>
  <c r="I47" i="6" s="1"/>
  <c r="E48" i="6"/>
  <c r="E47" i="6" s="1"/>
  <c r="H48" i="6"/>
  <c r="H47" i="6" s="1"/>
  <c r="G48" i="6"/>
  <c r="G47" i="6" s="1"/>
  <c r="C48" i="6"/>
  <c r="C47" i="6" s="1"/>
  <c r="D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H48" i="7" s="1"/>
  <c r="H47" i="7" s="1"/>
  <c r="G49" i="7"/>
  <c r="F49" i="7"/>
  <c r="E49" i="7"/>
  <c r="D49" i="7"/>
  <c r="C49" i="7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8" l="1"/>
  <c r="J48" i="7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N56" i="9" s="1"/>
  <c r="L55" i="9"/>
  <c r="K55" i="9"/>
  <c r="I55" i="9"/>
  <c r="H55" i="9"/>
  <c r="G55" i="9"/>
  <c r="F55" i="9"/>
  <c r="E55" i="9"/>
  <c r="D55" i="9"/>
  <c r="C55" i="9"/>
  <c r="J54" i="9"/>
  <c r="N54" i="9" s="1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L32" i="9"/>
  <c r="K32" i="9"/>
  <c r="I32" i="9"/>
  <c r="H32" i="9"/>
  <c r="G32" i="9"/>
  <c r="F32" i="9"/>
  <c r="E32" i="9"/>
  <c r="D32" i="9"/>
  <c r="C32" i="9"/>
  <c r="J31" i="9"/>
  <c r="J30" i="9"/>
  <c r="M29" i="9"/>
  <c r="J29" i="9"/>
  <c r="L28" i="9"/>
  <c r="K28" i="9"/>
  <c r="I28" i="9"/>
  <c r="H28" i="9"/>
  <c r="G28" i="9"/>
  <c r="F28" i="9"/>
  <c r="E28" i="9"/>
  <c r="D28" i="9"/>
  <c r="C28" i="9"/>
  <c r="J27" i="9"/>
  <c r="L26" i="9"/>
  <c r="K26" i="9"/>
  <c r="I26" i="9"/>
  <c r="H26" i="9"/>
  <c r="G26" i="9"/>
  <c r="F26" i="9"/>
  <c r="E26" i="9"/>
  <c r="D26" i="9"/>
  <c r="C26" i="9"/>
  <c r="M25" i="9"/>
  <c r="J25" i="9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J24" i="9"/>
  <c r="L38" i="9"/>
  <c r="L23" i="9"/>
  <c r="M28" i="9"/>
  <c r="K23" i="9"/>
  <c r="K22" i="9" s="1"/>
  <c r="J36" i="9"/>
  <c r="F23" i="9"/>
  <c r="J34" i="9"/>
  <c r="J32" i="9"/>
  <c r="C23" i="9"/>
  <c r="G23" i="9"/>
  <c r="G22" i="9" s="1"/>
  <c r="D23" i="9"/>
  <c r="H23" i="9"/>
  <c r="J28" i="9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N53" i="9" s="1"/>
  <c r="K48" i="9"/>
  <c r="K47" i="9" s="1"/>
  <c r="D48" i="9"/>
  <c r="D47" i="9" s="1"/>
  <c r="H48" i="9"/>
  <c r="H47" i="9" s="1"/>
  <c r="J55" i="9"/>
  <c r="N55" i="9" s="1"/>
  <c r="L48" i="9"/>
  <c r="L47" i="9" s="1"/>
  <c r="J57" i="9"/>
  <c r="J58" i="9"/>
  <c r="F38" i="9"/>
  <c r="F48" i="9"/>
  <c r="F47" i="9" s="1"/>
  <c r="E23" i="9"/>
  <c r="C22" i="9" l="1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<sst xmlns="http://schemas.openxmlformats.org/spreadsheetml/2006/main" count="359" uniqueCount="59">
  <si>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</si>
  <si>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</si>
  <si>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</si>
  <si>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</si>
  <si>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</si>
  <si>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</si>
  <si>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</si>
  <si>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</si>
  <si>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</si>
  <si>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</si>
  <si>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</si>
  <si>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</si>
  <si>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</si>
  <si>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</si>
  <si>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</si>
  <si>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</si>
  <si>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</si>
  <si>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</si>
  <si>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</si>
  <si>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</si>
  <si>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</si>
  <si>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</si>
  <si>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</si>
  <si>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</si>
  <si>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</si>
  <si>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</si>
  <si>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</si>
  <si>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</si>
  <si>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</si>
  <si>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</si>
  <si>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</si>
  <si>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</si>
  <si>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</si>
  <si>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</si>
  <si>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</si>
  <si>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</si>
  <si>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</si>
  <si>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</si>
  <si>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</si>
  <si>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</si>
  <si>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</si>
  <si>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</si>
  <si>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</si>
  <si>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</si>
  <si>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</si>
  <si>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</si>
  <si>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</si>
  <si>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</si>
  <si>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</si>
  <si>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(Set-24)</t>
  </si>
  <si>
    <t>Unidades
(Set-24)</t>
  </si>
  <si>
    <t>TM
(Set-24)</t>
  </si>
  <si>
    <t>Total
TM
(Set-24)</t>
  </si>
  <si>
    <t>TOTAL
TEUS
(Set-23)</t>
  </si>
  <si>
    <t>TOTAL
TM
(Set-23)</t>
  </si>
  <si>
    <t>%
VARIACIÓN TEUS
(Set -2024/2023)</t>
  </si>
  <si>
    <t>%
VARIACIÓN TM 
(Set - 2024/2023)</t>
  </si>
  <si>
    <t>Elaborado por el Área de Estadísticas - DOMA, octubre 2024.</t>
  </si>
  <si>
    <t>Elaborado por el Área de Estadísticas - DOMA,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</si>
</sst>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7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6" fontId="2" fillId="0" borderId="12" xfId="1" applyNumberFormat="1" applyFont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108856</xdr:rowOff>
    </xdr:from>
    <xdr:to>
      <xdr:col>14</xdr:col>
      <xdr:colOff>40821</xdr:colOff>
      <xdr:row>65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0EBE25B-64C0-4117-9AC5-1F44A0014E91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07BE45D-D835-452F-BBAC-836739CEA416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C67738C6-0D66-4878-8FF6-97F8BF94629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FD5107B-E80A-4055-BD37-6374644458B1}"/>
            </a:ext>
          </a:extLst>
        </xdr:cNvPr>
        <xdr:cNvSpPr txBox="1">
          <a:spLocks noChangeArrowheads="1"/>
        </xdr:cNvSpPr>
      </xdr:nvSpPr>
      <xdr:spPr bwMode="auto">
        <a:xfrm>
          <a:off x="260638" y="9329531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F782C7ED-769A-47AB-BDE3-C9E8208608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C887E003-F5A9-4869-A124-4286D6A75F3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opLeftCell="A25" zoomScale="90" zoomScaleNormal="90" zoomScaleSheetLayoutView="100" workbookViewId="0">
      <selection activeCell="B57" sqref="B57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48</v>
      </c>
    </row>
    <row r="10" spans="2:14" x14ac:dyDescent="0.2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2:14" ht="12" customHeight="1" x14ac:dyDescent="0.2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2:14" ht="12" customHeight="1" x14ac:dyDescent="0.2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2" t="s">
        <v>0</v>
      </c>
      <c r="C15" s="75" t="s">
        <v>1</v>
      </c>
      <c r="D15" s="76"/>
      <c r="E15" s="77"/>
      <c r="F15" s="78" t="s">
        <v>2</v>
      </c>
      <c r="G15" s="78" t="s">
        <v>3</v>
      </c>
      <c r="H15" s="78" t="s">
        <v>4</v>
      </c>
      <c r="I15" s="78" t="s">
        <v>5</v>
      </c>
      <c r="J15" s="78" t="s">
        <v>52</v>
      </c>
      <c r="K15" s="81" t="s">
        <v>53</v>
      </c>
      <c r="L15" s="81" t="s">
        <v>54</v>
      </c>
      <c r="M15" s="84" t="s">
        <v>55</v>
      </c>
      <c r="N15" s="84" t="s">
        <v>56</v>
      </c>
    </row>
    <row r="16" spans="2:14" ht="18.75" customHeight="1" x14ac:dyDescent="0.2">
      <c r="B16" s="73"/>
      <c r="C16" s="78" t="s">
        <v>49</v>
      </c>
      <c r="D16" s="78" t="s">
        <v>50</v>
      </c>
      <c r="E16" s="78" t="s">
        <v>51</v>
      </c>
      <c r="F16" s="79"/>
      <c r="G16" s="79"/>
      <c r="H16" s="79"/>
      <c r="I16" s="79"/>
      <c r="J16" s="79"/>
      <c r="K16" s="82"/>
      <c r="L16" s="82"/>
      <c r="M16" s="85"/>
      <c r="N16" s="85"/>
    </row>
    <row r="17" spans="2:20" ht="27" customHeight="1" thickBot="1" x14ac:dyDescent="0.25">
      <c r="B17" s="74"/>
      <c r="C17" s="80"/>
      <c r="D17" s="80"/>
      <c r="E17" s="80"/>
      <c r="F17" s="80"/>
      <c r="G17" s="80"/>
      <c r="H17" s="80"/>
      <c r="I17" s="80"/>
      <c r="J17" s="80"/>
      <c r="K17" s="83"/>
      <c r="L17" s="83"/>
      <c r="M17" s="86"/>
      <c r="N17" s="86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283065</v>
      </c>
      <c r="D19" s="25">
        <f t="shared" si="0"/>
        <v>166774</v>
      </c>
      <c r="E19" s="25">
        <f t="shared" si="0"/>
        <v>2817077.2876800001</v>
      </c>
      <c r="F19" s="25">
        <f t="shared" si="0"/>
        <v>311722.09620000003</v>
      </c>
      <c r="G19" s="25">
        <f t="shared" si="0"/>
        <v>2180805.2999999998</v>
      </c>
      <c r="H19" s="25">
        <f t="shared" si="0"/>
        <v>247992.03099999999</v>
      </c>
      <c r="I19" s="25">
        <f t="shared" si="0"/>
        <v>29840.130100000006</v>
      </c>
      <c r="J19" s="25">
        <f>SUM(E19:I19)</f>
        <v>5587436.8449799996</v>
      </c>
      <c r="K19" s="55">
        <f>+K22+K47</f>
        <v>251266</v>
      </c>
      <c r="L19" s="55">
        <f>+L22+L47</f>
        <v>4387950.1607900001</v>
      </c>
      <c r="M19" s="66">
        <f>(C19/K19)-1</f>
        <v>0.12655512484777098</v>
      </c>
      <c r="N19" s="67">
        <f>(J19/L19)-1</f>
        <v>0.27335923158572184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283065</v>
      </c>
      <c r="D22" s="34">
        <f t="shared" si="1"/>
        <v>166774</v>
      </c>
      <c r="E22" s="34">
        <f t="shared" si="1"/>
        <v>2817077.2876800001</v>
      </c>
      <c r="F22" s="34">
        <f t="shared" si="1"/>
        <v>308481.2562</v>
      </c>
      <c r="G22" s="34">
        <f t="shared" si="1"/>
        <v>2180805.2999999998</v>
      </c>
      <c r="H22" s="34">
        <f t="shared" si="1"/>
        <v>247992.03099999999</v>
      </c>
      <c r="I22" s="34">
        <f t="shared" si="1"/>
        <v>29840.130100000006</v>
      </c>
      <c r="J22" s="35">
        <f t="shared" si="1"/>
        <v>5584196.0049799988</v>
      </c>
      <c r="K22" s="56">
        <f t="shared" si="1"/>
        <v>251266</v>
      </c>
      <c r="L22" s="56">
        <f t="shared" si="1"/>
        <v>4383631.7707900004</v>
      </c>
      <c r="M22" s="68">
        <f>(C22/K22)-1</f>
        <v>0.12655512484777098</v>
      </c>
      <c r="N22" s="68">
        <f>(J22/L22)-1</f>
        <v>0.27387433456201027</v>
      </c>
      <c r="Q22" s="19"/>
    </row>
    <row r="23" spans="2:20" ht="13.5" thickBot="1" x14ac:dyDescent="0.25">
      <c r="B23" s="62" t="s">
        <v>9</v>
      </c>
      <c r="C23" s="63">
        <f>C24+C28+C34+C36+C32+C26</f>
        <v>282365</v>
      </c>
      <c r="D23" s="63">
        <f t="shared" ref="D23:F23" si="2">D24+D28+D34+D36+D32+D26</f>
        <v>166424</v>
      </c>
      <c r="E23" s="63">
        <f t="shared" si="2"/>
        <v>2810588.3076800001</v>
      </c>
      <c r="F23" s="63">
        <f t="shared" si="2"/>
        <v>287989.0662</v>
      </c>
      <c r="G23" s="63">
        <f>G24+G28+G34+G36+G32+G26</f>
        <v>2180805.2999999998</v>
      </c>
      <c r="H23" s="63">
        <f t="shared" ref="H23:I23" si="3">H24+H28+H34+H36+H32+H26</f>
        <v>236637.481</v>
      </c>
      <c r="I23" s="63">
        <f t="shared" si="3"/>
        <v>29647.130100000006</v>
      </c>
      <c r="J23" s="64">
        <f t="shared" ref="J23:J43" si="4">SUM(E23:I23)</f>
        <v>5545667.2849799991</v>
      </c>
      <c r="K23" s="57">
        <f>K24+K28+K32+K34+K36+K26</f>
        <v>250332</v>
      </c>
      <c r="L23" s="57">
        <f>L24+L28+L32+L34+L36+L26</f>
        <v>4346578.9807900004</v>
      </c>
      <c r="M23" s="68">
        <f t="shared" ref="M23:M45" si="5">(C23/K23)-1</f>
        <v>0.12796206637585295</v>
      </c>
      <c r="N23" s="68">
        <f t="shared" ref="N23:N45" si="6">(J23/L23)-1</f>
        <v>0.27586943881370862</v>
      </c>
      <c r="Q23" s="19"/>
    </row>
    <row r="24" spans="2:20" ht="13.5" thickBot="1" x14ac:dyDescent="0.25">
      <c r="B24" s="10" t="s">
        <v>10</v>
      </c>
      <c r="C24" s="36">
        <f t="shared" ref="C24:I24" si="7">C25</f>
        <v>22691</v>
      </c>
      <c r="D24" s="36">
        <f t="shared" si="7"/>
        <v>12894</v>
      </c>
      <c r="E24" s="36">
        <f t="shared" si="7"/>
        <v>134939.25100000002</v>
      </c>
      <c r="F24" s="36">
        <f t="shared" si="7"/>
        <v>2316.4299999999998</v>
      </c>
      <c r="G24" s="36">
        <f t="shared" si="7"/>
        <v>56671.799999999996</v>
      </c>
      <c r="H24" s="36">
        <f t="shared" si="7"/>
        <v>3154.9920000000002</v>
      </c>
      <c r="I24" s="36">
        <f t="shared" si="7"/>
        <v>0</v>
      </c>
      <c r="J24" s="36">
        <f t="shared" si="4"/>
        <v>197082.473</v>
      </c>
      <c r="K24" s="57">
        <f>K25</f>
        <v>20898</v>
      </c>
      <c r="L24" s="57">
        <f>L25</f>
        <v>177232.40099999998</v>
      </c>
      <c r="M24" s="68">
        <f t="shared" si="5"/>
        <v>8.5797683988898532E-2</v>
      </c>
      <c r="N24" s="68">
        <f t="shared" si="6"/>
        <v>0.11200024311581736</v>
      </c>
      <c r="Q24" s="19"/>
    </row>
    <row r="25" spans="2:20" s="11" customFormat="1" ht="12.75" thickBot="1" x14ac:dyDescent="0.25">
      <c r="B25" s="37" t="s">
        <v>11</v>
      </c>
      <c r="C25" s="12">
        <v>22691</v>
      </c>
      <c r="D25" s="12">
        <v>12894</v>
      </c>
      <c r="E25" s="12">
        <v>134939.25100000002</v>
      </c>
      <c r="F25" s="38">
        <v>2316.4299999999998</v>
      </c>
      <c r="G25" s="39">
        <v>56671.799999999996</v>
      </c>
      <c r="H25" s="38">
        <v>3154.9920000000002</v>
      </c>
      <c r="I25" s="38">
        <v>0</v>
      </c>
      <c r="J25" s="36">
        <f t="shared" si="4"/>
        <v>197082.473</v>
      </c>
      <c r="K25" s="58">
        <v>20898</v>
      </c>
      <c r="L25" s="58">
        <v>177232.40099999998</v>
      </c>
      <c r="M25" s="68">
        <f t="shared" si="5"/>
        <v>8.5797683988898532E-2</v>
      </c>
      <c r="N25" s="68">
        <f t="shared" si="6"/>
        <v>0.11200024311581736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670</v>
      </c>
      <c r="D26" s="36">
        <f t="shared" si="8"/>
        <v>360</v>
      </c>
      <c r="E26" s="36">
        <f>E27</f>
        <v>4789.6860000000006</v>
      </c>
      <c r="F26" s="36">
        <f>F27</f>
        <v>0</v>
      </c>
      <c r="G26" s="36">
        <f>G27</f>
        <v>330623.16000000003</v>
      </c>
      <c r="H26" s="36">
        <f>H27</f>
        <v>0</v>
      </c>
      <c r="I26" s="36">
        <f>I27</f>
        <v>0</v>
      </c>
      <c r="J26" s="36">
        <f t="shared" si="4"/>
        <v>335412.84600000002</v>
      </c>
      <c r="K26" s="57">
        <f>K27</f>
        <v>0</v>
      </c>
      <c r="L26" s="57">
        <f>L27</f>
        <v>259430.18999999997</v>
      </c>
      <c r="M26" s="68" t="s">
        <v>13</v>
      </c>
      <c r="N26" s="68">
        <f t="shared" si="6"/>
        <v>0.29288285993237739</v>
      </c>
      <c r="T26" s="40"/>
    </row>
    <row r="27" spans="2:20" s="40" customFormat="1" ht="12.75" thickBot="1" x14ac:dyDescent="0.25">
      <c r="B27" s="41" t="s">
        <v>40</v>
      </c>
      <c r="C27" s="12">
        <v>670</v>
      </c>
      <c r="D27" s="12">
        <v>360</v>
      </c>
      <c r="E27" s="39">
        <v>4789.6860000000006</v>
      </c>
      <c r="F27" s="38"/>
      <c r="G27" s="39">
        <v>330623.16000000003</v>
      </c>
      <c r="H27" s="38">
        <v>0</v>
      </c>
      <c r="I27" s="38">
        <v>0</v>
      </c>
      <c r="J27" s="36">
        <f t="shared" si="4"/>
        <v>335412.84600000002</v>
      </c>
      <c r="K27" s="58">
        <v>0</v>
      </c>
      <c r="L27" s="58">
        <v>259430.18999999997</v>
      </c>
      <c r="M27" s="68" t="s">
        <v>13</v>
      </c>
      <c r="N27" s="68">
        <f t="shared" si="6"/>
        <v>0.29288285993237739</v>
      </c>
    </row>
    <row r="28" spans="2:20" ht="13.5" thickBot="1" x14ac:dyDescent="0.25">
      <c r="B28" s="10" t="s">
        <v>14</v>
      </c>
      <c r="C28" s="42">
        <f t="shared" ref="C28:D28" si="9">SUM(C29:C31)</f>
        <v>251026</v>
      </c>
      <c r="D28" s="42">
        <f t="shared" si="9"/>
        <v>149062</v>
      </c>
      <c r="E28" s="42">
        <f t="shared" ref="E28:I28" si="10">SUM(E29:E31)</f>
        <v>2617810.70468</v>
      </c>
      <c r="F28" s="42">
        <f t="shared" si="10"/>
        <v>203312.46919999996</v>
      </c>
      <c r="G28" s="42">
        <f t="shared" si="10"/>
        <v>810701.74</v>
      </c>
      <c r="H28" s="42">
        <f t="shared" si="10"/>
        <v>204139.10800000001</v>
      </c>
      <c r="I28" s="42">
        <f t="shared" si="10"/>
        <v>27157.393100000005</v>
      </c>
      <c r="J28" s="36">
        <f t="shared" si="4"/>
        <v>3863121.4149799999</v>
      </c>
      <c r="K28" s="57">
        <f>SUM(K29:K31)</f>
        <v>227981</v>
      </c>
      <c r="L28" s="57">
        <f>SUM(L29:L31)</f>
        <v>3040254.0567899998</v>
      </c>
      <c r="M28" s="68">
        <f t="shared" si="5"/>
        <v>0.10108298498559098</v>
      </c>
      <c r="N28" s="68">
        <f t="shared" si="6"/>
        <v>0.2706574328392839</v>
      </c>
    </row>
    <row r="29" spans="2:20" s="11" customFormat="1" ht="12.75" thickBot="1" x14ac:dyDescent="0.25">
      <c r="B29" s="43" t="s">
        <v>15</v>
      </c>
      <c r="C29" s="12">
        <v>82620</v>
      </c>
      <c r="D29" s="12">
        <v>48515</v>
      </c>
      <c r="E29" s="12">
        <v>767240.04</v>
      </c>
      <c r="F29" s="38">
        <v>203312.46919999996</v>
      </c>
      <c r="G29" s="39">
        <v>528782.51</v>
      </c>
      <c r="H29" s="38">
        <v>204139.10800000001</v>
      </c>
      <c r="I29" s="38">
        <v>27157.393100000005</v>
      </c>
      <c r="J29" s="36">
        <f t="shared" si="4"/>
        <v>1730631.5203</v>
      </c>
      <c r="K29" s="58">
        <v>88222</v>
      </c>
      <c r="L29" s="58">
        <v>1326802.94306</v>
      </c>
      <c r="M29" s="68">
        <f t="shared" si="5"/>
        <v>-6.3498900501008815E-2</v>
      </c>
      <c r="N29" s="68">
        <f t="shared" si="6"/>
        <v>0.30436213557730873</v>
      </c>
      <c r="T29" s="40"/>
    </row>
    <row r="30" spans="2:20" s="11" customFormat="1" ht="12.75" thickBot="1" x14ac:dyDescent="0.25">
      <c r="B30" s="43" t="s">
        <v>16</v>
      </c>
      <c r="C30" s="12">
        <v>168406</v>
      </c>
      <c r="D30" s="12">
        <v>100547</v>
      </c>
      <c r="E30" s="12">
        <v>1850570.6646799999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1850570.6646799999</v>
      </c>
      <c r="K30" s="58">
        <v>139759</v>
      </c>
      <c r="L30" s="58">
        <v>1542209.3837299999</v>
      </c>
      <c r="M30" s="68">
        <f t="shared" si="5"/>
        <v>0.2049742771485199</v>
      </c>
      <c r="N30" s="68">
        <f t="shared" si="6"/>
        <v>0.19994774004305116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281919.23</v>
      </c>
      <c r="H31" s="38">
        <v>0</v>
      </c>
      <c r="I31" s="38">
        <v>0</v>
      </c>
      <c r="J31" s="36">
        <f t="shared" si="4"/>
        <v>281919.23</v>
      </c>
      <c r="K31" s="58">
        <v>0</v>
      </c>
      <c r="L31" s="58">
        <v>171241.72999999998</v>
      </c>
      <c r="M31" s="68" t="s">
        <v>13</v>
      </c>
      <c r="N31" s="68">
        <f t="shared" si="6"/>
        <v>0.64632318302320368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7490</v>
      </c>
      <c r="D32" s="36">
        <f t="shared" si="11"/>
        <v>3761</v>
      </c>
      <c r="E32" s="36">
        <f>E33</f>
        <v>50310.430999999997</v>
      </c>
      <c r="F32" s="36">
        <f>F33</f>
        <v>13357.557999999999</v>
      </c>
      <c r="G32" s="36">
        <f>G33</f>
        <v>315082.40999999997</v>
      </c>
      <c r="H32" s="36">
        <f>H33</f>
        <v>0</v>
      </c>
      <c r="I32" s="36">
        <f>I33</f>
        <v>2489.7370000000001</v>
      </c>
      <c r="J32" s="36">
        <f t="shared" si="4"/>
        <v>381240.136</v>
      </c>
      <c r="K32" s="57">
        <f>K33</f>
        <v>1025</v>
      </c>
      <c r="L32" s="57">
        <f>L33</f>
        <v>118679.63000000002</v>
      </c>
      <c r="M32" s="68">
        <f t="shared" si="5"/>
        <v>6.307317073170732</v>
      </c>
      <c r="N32" s="68" t="s">
        <v>39</v>
      </c>
      <c r="T32" s="40"/>
    </row>
    <row r="33" spans="1:22" s="11" customFormat="1" ht="12.75" thickBot="1" x14ac:dyDescent="0.25">
      <c r="A33" s="40"/>
      <c r="B33" s="43" t="s">
        <v>19</v>
      </c>
      <c r="C33" s="12">
        <v>7490</v>
      </c>
      <c r="D33" s="12">
        <v>3761</v>
      </c>
      <c r="E33" s="12">
        <v>50310.430999999997</v>
      </c>
      <c r="F33" s="38">
        <v>13357.557999999999</v>
      </c>
      <c r="G33" s="39">
        <v>315082.40999999997</v>
      </c>
      <c r="H33" s="38">
        <v>0</v>
      </c>
      <c r="I33" s="38">
        <v>2489.7370000000001</v>
      </c>
      <c r="J33" s="36">
        <f t="shared" si="4"/>
        <v>381240.136</v>
      </c>
      <c r="K33" s="58">
        <v>1025</v>
      </c>
      <c r="L33" s="58">
        <v>118679.63000000002</v>
      </c>
      <c r="M33" s="68">
        <f t="shared" si="5"/>
        <v>6.307317073170732</v>
      </c>
      <c r="N33" s="68" t="s">
        <v>39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488</v>
      </c>
      <c r="D34" s="36">
        <f t="shared" si="12"/>
        <v>347</v>
      </c>
      <c r="E34" s="36">
        <f t="shared" si="12"/>
        <v>2738.2349999999997</v>
      </c>
      <c r="F34" s="36">
        <f t="shared" si="12"/>
        <v>65212.609000000004</v>
      </c>
      <c r="G34" s="36">
        <f t="shared" si="12"/>
        <v>636055.18999999994</v>
      </c>
      <c r="H34" s="36">
        <f t="shared" si="12"/>
        <v>29178.380999999994</v>
      </c>
      <c r="I34" s="36">
        <f t="shared" si="12"/>
        <v>0</v>
      </c>
      <c r="J34" s="36">
        <f t="shared" si="4"/>
        <v>733184.41500000004</v>
      </c>
      <c r="K34" s="57">
        <f>K35</f>
        <v>428</v>
      </c>
      <c r="L34" s="57">
        <f>L35</f>
        <v>739796.7030000001</v>
      </c>
      <c r="M34" s="68">
        <f t="shared" si="5"/>
        <v>0.14018691588785037</v>
      </c>
      <c r="N34" s="68">
        <f t="shared" si="6"/>
        <v>-8.9379798168687241E-3</v>
      </c>
      <c r="T34" s="40"/>
    </row>
    <row r="35" spans="1:22" s="11" customFormat="1" ht="12.75" thickBot="1" x14ac:dyDescent="0.25">
      <c r="B35" s="41" t="s">
        <v>21</v>
      </c>
      <c r="C35" s="12">
        <v>488</v>
      </c>
      <c r="D35" s="12">
        <v>347</v>
      </c>
      <c r="E35" s="12">
        <v>2738.2349999999997</v>
      </c>
      <c r="F35" s="38">
        <v>65212.609000000004</v>
      </c>
      <c r="G35" s="39">
        <v>636055.18999999994</v>
      </c>
      <c r="H35" s="38">
        <v>29178.380999999994</v>
      </c>
      <c r="I35" s="38">
        <v>0</v>
      </c>
      <c r="J35" s="36">
        <f t="shared" si="4"/>
        <v>733184.41500000004</v>
      </c>
      <c r="K35" s="58">
        <v>428</v>
      </c>
      <c r="L35" s="58">
        <v>739796.7030000001</v>
      </c>
      <c r="M35" s="68">
        <f t="shared" si="5"/>
        <v>0.14018691588785037</v>
      </c>
      <c r="N35" s="68">
        <f t="shared" si="6"/>
        <v>-8.9379798168687241E-3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0</v>
      </c>
      <c r="D36" s="36">
        <f t="shared" si="13"/>
        <v>0</v>
      </c>
      <c r="E36" s="36">
        <f>E37</f>
        <v>0</v>
      </c>
      <c r="F36" s="36">
        <f>F37</f>
        <v>3790</v>
      </c>
      <c r="G36" s="36">
        <f>G37</f>
        <v>31671</v>
      </c>
      <c r="H36" s="36">
        <f>H37</f>
        <v>165</v>
      </c>
      <c r="I36" s="36">
        <f>I37</f>
        <v>0</v>
      </c>
      <c r="J36" s="36">
        <f t="shared" si="4"/>
        <v>35626</v>
      </c>
      <c r="K36" s="57">
        <f>K37</f>
        <v>0</v>
      </c>
      <c r="L36" s="57">
        <f>L37</f>
        <v>11186</v>
      </c>
      <c r="M36" s="68" t="s">
        <v>13</v>
      </c>
      <c r="N36" s="68" t="s">
        <v>39</v>
      </c>
      <c r="T36" s="40"/>
    </row>
    <row r="37" spans="1:22" s="11" customFormat="1" ht="12.75" thickBot="1" x14ac:dyDescent="0.25">
      <c r="B37" s="43" t="s">
        <v>23</v>
      </c>
      <c r="C37" s="12">
        <v>0</v>
      </c>
      <c r="D37" s="12">
        <v>0</v>
      </c>
      <c r="E37" s="12"/>
      <c r="F37" s="38">
        <v>3790</v>
      </c>
      <c r="G37" s="39">
        <v>31671</v>
      </c>
      <c r="H37" s="38">
        <v>165</v>
      </c>
      <c r="I37" s="38">
        <v>0</v>
      </c>
      <c r="J37" s="36">
        <f t="shared" si="4"/>
        <v>35626</v>
      </c>
      <c r="K37" s="58">
        <v>0</v>
      </c>
      <c r="L37" s="58">
        <v>11186</v>
      </c>
      <c r="M37" s="68" t="s">
        <v>13</v>
      </c>
      <c r="N37" s="68" t="s">
        <v>39</v>
      </c>
      <c r="T37" s="40"/>
    </row>
    <row r="38" spans="1:22" ht="13.5" thickBot="1" x14ac:dyDescent="0.25">
      <c r="B38" s="62" t="s">
        <v>24</v>
      </c>
      <c r="C38" s="63">
        <f>C39+C41+C44</f>
        <v>700</v>
      </c>
      <c r="D38" s="63">
        <f>D39+D41+D44</f>
        <v>350</v>
      </c>
      <c r="E38" s="63">
        <f>E39+E41+E44</f>
        <v>6488.98</v>
      </c>
      <c r="F38" s="63">
        <f>F39+F41+F44</f>
        <v>20492.189999999999</v>
      </c>
      <c r="G38" s="63">
        <f t="shared" ref="G38:I38" si="14">G39+G41+G44</f>
        <v>0</v>
      </c>
      <c r="H38" s="63">
        <f t="shared" si="14"/>
        <v>11354.55</v>
      </c>
      <c r="I38" s="63">
        <f t="shared" si="14"/>
        <v>193</v>
      </c>
      <c r="J38" s="63">
        <f>SUM(E38:I38)</f>
        <v>38528.720000000001</v>
      </c>
      <c r="K38" s="57">
        <f>K39+K41+K44</f>
        <v>934</v>
      </c>
      <c r="L38" s="57">
        <f>L39+L41+L44</f>
        <v>37052.790000000008</v>
      </c>
      <c r="M38" s="68">
        <f t="shared" si="5"/>
        <v>-0.25053533190578159</v>
      </c>
      <c r="N38" s="68">
        <f t="shared" si="6"/>
        <v>3.9833167758756893E-2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14483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14483</v>
      </c>
      <c r="K39" s="57">
        <f>K40</f>
        <v>0</v>
      </c>
      <c r="L39" s="57">
        <f>L40</f>
        <v>9069</v>
      </c>
      <c r="M39" s="68" t="s">
        <v>13</v>
      </c>
      <c r="N39" s="68">
        <f t="shared" si="6"/>
        <v>0.59697871871209607</v>
      </c>
      <c r="U39" s="11"/>
      <c r="V39" s="11"/>
    </row>
    <row r="40" spans="1:22" s="11" customFormat="1" ht="12.75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14483</v>
      </c>
      <c r="G40" s="39">
        <v>0</v>
      </c>
      <c r="H40" s="38">
        <v>0</v>
      </c>
      <c r="I40" s="38">
        <v>0</v>
      </c>
      <c r="J40" s="36">
        <f t="shared" si="4"/>
        <v>14483</v>
      </c>
      <c r="K40" s="58">
        <v>0</v>
      </c>
      <c r="L40" s="58">
        <v>9069</v>
      </c>
      <c r="M40" s="68" t="s">
        <v>13</v>
      </c>
      <c r="N40" s="68">
        <f t="shared" si="6"/>
        <v>0.59697871871209607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16</v>
      </c>
      <c r="D41" s="42">
        <f t="shared" si="16"/>
        <v>8</v>
      </c>
      <c r="E41" s="42">
        <f t="shared" si="16"/>
        <v>152.98000000000002</v>
      </c>
      <c r="F41" s="42">
        <f t="shared" si="16"/>
        <v>5363.19</v>
      </c>
      <c r="G41" s="42">
        <f t="shared" si="16"/>
        <v>0</v>
      </c>
      <c r="H41" s="42">
        <f t="shared" si="16"/>
        <v>0</v>
      </c>
      <c r="I41" s="42">
        <f t="shared" si="16"/>
        <v>193</v>
      </c>
      <c r="J41" s="36">
        <f t="shared" si="4"/>
        <v>5709.17</v>
      </c>
      <c r="K41" s="59">
        <f>K42+K43</f>
        <v>66</v>
      </c>
      <c r="L41" s="59">
        <f>L42+L43</f>
        <v>8121.5400000000009</v>
      </c>
      <c r="M41" s="68">
        <f t="shared" si="5"/>
        <v>-0.75757575757575757</v>
      </c>
      <c r="N41" s="68">
        <f t="shared" si="6"/>
        <v>-0.29703356752537091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4210</v>
      </c>
      <c r="G42" s="39">
        <v>0</v>
      </c>
      <c r="H42" s="38">
        <v>0</v>
      </c>
      <c r="I42" s="38">
        <v>193</v>
      </c>
      <c r="J42" s="36">
        <f t="shared" si="4"/>
        <v>4403</v>
      </c>
      <c r="K42" s="58">
        <v>0</v>
      </c>
      <c r="L42" s="58">
        <v>6415</v>
      </c>
      <c r="M42" s="68" t="s">
        <v>13</v>
      </c>
      <c r="N42" s="68">
        <f t="shared" si="6"/>
        <v>-0.3136399064692128</v>
      </c>
      <c r="T42" s="40"/>
    </row>
    <row r="43" spans="1:22" s="11" customFormat="1" ht="12.75" thickBot="1" x14ac:dyDescent="0.25">
      <c r="B43" s="43" t="s">
        <v>29</v>
      </c>
      <c r="C43" s="12">
        <v>16</v>
      </c>
      <c r="D43" s="12">
        <v>8</v>
      </c>
      <c r="E43" s="12">
        <v>152.98000000000002</v>
      </c>
      <c r="F43" s="38">
        <v>1153.1899999999998</v>
      </c>
      <c r="G43" s="39">
        <v>0</v>
      </c>
      <c r="H43" s="38">
        <v>0</v>
      </c>
      <c r="I43" s="38">
        <v>0</v>
      </c>
      <c r="J43" s="36">
        <f t="shared" si="4"/>
        <v>1306.1699999999998</v>
      </c>
      <c r="K43" s="58">
        <v>66</v>
      </c>
      <c r="L43" s="58">
        <v>1706.5400000000004</v>
      </c>
      <c r="M43" s="68">
        <f t="shared" si="5"/>
        <v>-0.75757575757575757</v>
      </c>
      <c r="N43" s="68">
        <f t="shared" si="6"/>
        <v>-0.23460920927725137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684</v>
      </c>
      <c r="D44" s="36">
        <f t="shared" si="17"/>
        <v>342</v>
      </c>
      <c r="E44" s="36">
        <f>E45</f>
        <v>6336</v>
      </c>
      <c r="F44" s="36">
        <f>F45</f>
        <v>646</v>
      </c>
      <c r="G44" s="36">
        <f>G45</f>
        <v>0</v>
      </c>
      <c r="H44" s="36">
        <f>H45</f>
        <v>11354.55</v>
      </c>
      <c r="I44" s="36">
        <f>I45</f>
        <v>0</v>
      </c>
      <c r="J44" s="36">
        <f>SUM(E44:I44)</f>
        <v>18336.55</v>
      </c>
      <c r="K44" s="57">
        <f>K45</f>
        <v>868</v>
      </c>
      <c r="L44" s="57">
        <f>L45</f>
        <v>19862.250000000004</v>
      </c>
      <c r="M44" s="68">
        <f t="shared" si="5"/>
        <v>-0.21198156682027647</v>
      </c>
      <c r="N44" s="68">
        <f t="shared" si="6"/>
        <v>-7.6814056816322585E-2</v>
      </c>
      <c r="T44" s="40"/>
    </row>
    <row r="45" spans="1:22" s="11" customFormat="1" ht="12.75" thickBot="1" x14ac:dyDescent="0.25">
      <c r="B45" s="45" t="s">
        <v>41</v>
      </c>
      <c r="C45" s="12">
        <v>684</v>
      </c>
      <c r="D45" s="12">
        <v>342</v>
      </c>
      <c r="E45" s="12">
        <v>6336</v>
      </c>
      <c r="F45" s="46">
        <v>646</v>
      </c>
      <c r="G45" s="47">
        <v>0</v>
      </c>
      <c r="H45" s="39">
        <v>11354.55</v>
      </c>
      <c r="I45" s="46">
        <v>0</v>
      </c>
      <c r="J45" s="48">
        <f>SUM(E45:I45)</f>
        <v>18336.55</v>
      </c>
      <c r="K45" s="58">
        <v>868</v>
      </c>
      <c r="L45" s="58">
        <v>19862.250000000004</v>
      </c>
      <c r="M45" s="68">
        <f t="shared" si="5"/>
        <v>-0.21198156682027647</v>
      </c>
      <c r="N45" s="68">
        <f t="shared" si="6"/>
        <v>-7.6814056816322585E-2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3240.84</v>
      </c>
      <c r="G47" s="51">
        <f t="shared" si="18"/>
        <v>0</v>
      </c>
      <c r="H47" s="51">
        <f t="shared" si="18"/>
        <v>0</v>
      </c>
      <c r="I47" s="35">
        <f t="shared" si="18"/>
        <v>0</v>
      </c>
      <c r="J47" s="51">
        <f>SUM(E47:I47)</f>
        <v>3240.84</v>
      </c>
      <c r="K47" s="60">
        <f>K48+K57</f>
        <v>0</v>
      </c>
      <c r="L47" s="60">
        <f>L48+L57</f>
        <v>4318.3900000000003</v>
      </c>
      <c r="M47" s="68" t="s">
        <v>13</v>
      </c>
      <c r="N47" s="68">
        <f t="shared" ref="N47:N56" si="19">(J47/L47)-1</f>
        <v>-0.24952586496356288</v>
      </c>
    </row>
    <row r="48" spans="1:22" ht="13.5" thickBot="1" x14ac:dyDescent="0.25">
      <c r="B48" s="62" t="s">
        <v>9</v>
      </c>
      <c r="C48" s="60">
        <f>C49+C51+C53+C55</f>
        <v>0</v>
      </c>
      <c r="D48" s="60">
        <f t="shared" ref="D48:I48" si="20">D49+D51+D53+D55</f>
        <v>0</v>
      </c>
      <c r="E48" s="60">
        <f t="shared" si="20"/>
        <v>0</v>
      </c>
      <c r="F48" s="60">
        <f t="shared" si="20"/>
        <v>3240.84</v>
      </c>
      <c r="G48" s="60">
        <f t="shared" si="20"/>
        <v>0</v>
      </c>
      <c r="H48" s="60">
        <f t="shared" si="20"/>
        <v>0</v>
      </c>
      <c r="I48" s="60">
        <f t="shared" si="20"/>
        <v>0</v>
      </c>
      <c r="J48" s="60">
        <f t="shared" ref="J48:J59" si="21">SUM(E48:I48)</f>
        <v>3240.84</v>
      </c>
      <c r="K48" s="60">
        <f>+K49+K51+K53+K55</f>
        <v>0</v>
      </c>
      <c r="L48" s="60">
        <f>+L49+L51+L53+L55</f>
        <v>4318.3900000000003</v>
      </c>
      <c r="M48" s="68" t="s">
        <v>13</v>
      </c>
      <c r="N48" s="68">
        <f t="shared" si="19"/>
        <v>-0.24952586496356288</v>
      </c>
    </row>
    <row r="49" spans="2:20" ht="13.5" hidden="1" thickBot="1" x14ac:dyDescent="0.25">
      <c r="B49" s="10" t="s">
        <v>42</v>
      </c>
      <c r="C49" s="42">
        <f>+C50</f>
        <v>0</v>
      </c>
      <c r="D49" s="42">
        <f t="shared" ref="D49:L49" si="22">+D50</f>
        <v>0</v>
      </c>
      <c r="E49" s="42">
        <f t="shared" si="22"/>
        <v>0</v>
      </c>
      <c r="F49" s="42">
        <f t="shared" si="22"/>
        <v>0</v>
      </c>
      <c r="G49" s="42">
        <f t="shared" si="22"/>
        <v>0</v>
      </c>
      <c r="H49" s="42">
        <f t="shared" si="22"/>
        <v>0</v>
      </c>
      <c r="I49" s="42">
        <f t="shared" si="22"/>
        <v>0</v>
      </c>
      <c r="J49" s="42">
        <f t="shared" si="22"/>
        <v>0</v>
      </c>
      <c r="K49" s="57">
        <f t="shared" si="22"/>
        <v>0</v>
      </c>
      <c r="L49" s="57">
        <f t="shared" si="22"/>
        <v>0</v>
      </c>
      <c r="M49" s="68" t="s">
        <v>13</v>
      </c>
      <c r="N49" s="68" t="s">
        <v>13</v>
      </c>
    </row>
    <row r="50" spans="2:20" s="40" customFormat="1" ht="12.75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1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5" thickBot="1" x14ac:dyDescent="0.25">
      <c r="B51" s="10" t="s">
        <v>32</v>
      </c>
      <c r="C51" s="36">
        <f t="shared" ref="C51:D51" si="23">C52</f>
        <v>0</v>
      </c>
      <c r="D51" s="36">
        <f t="shared" si="23"/>
        <v>0</v>
      </c>
      <c r="E51" s="36">
        <f>E52</f>
        <v>0</v>
      </c>
      <c r="F51" s="36">
        <f t="shared" ref="F51:I51" si="24">F52</f>
        <v>3051.84</v>
      </c>
      <c r="G51" s="36">
        <f t="shared" si="24"/>
        <v>0</v>
      </c>
      <c r="H51" s="36">
        <f t="shared" si="24"/>
        <v>0</v>
      </c>
      <c r="I51" s="36">
        <f t="shared" si="24"/>
        <v>0</v>
      </c>
      <c r="J51" s="36">
        <f t="shared" si="21"/>
        <v>3051.84</v>
      </c>
      <c r="K51" s="57">
        <f t="shared" ref="K51:L51" si="25">K52</f>
        <v>0</v>
      </c>
      <c r="L51" s="57">
        <f t="shared" si="25"/>
        <v>2677.3900000000003</v>
      </c>
      <c r="M51" s="68" t="s">
        <v>13</v>
      </c>
      <c r="N51" s="68">
        <f t="shared" si="19"/>
        <v>0.13985635264193852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3051.84</v>
      </c>
      <c r="G52" s="39">
        <v>0</v>
      </c>
      <c r="H52" s="38">
        <v>0</v>
      </c>
      <c r="I52" s="38">
        <v>0</v>
      </c>
      <c r="J52" s="36">
        <f t="shared" si="21"/>
        <v>3051.84</v>
      </c>
      <c r="K52" s="58">
        <v>0</v>
      </c>
      <c r="L52" s="58">
        <v>2677.3900000000003</v>
      </c>
      <c r="M52" s="68" t="s">
        <v>13</v>
      </c>
      <c r="N52" s="68">
        <f t="shared" si="19"/>
        <v>0.13985635264193852</v>
      </c>
    </row>
    <row r="53" spans="2:20" s="11" customFormat="1" ht="13.5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6">F54</f>
        <v>112</v>
      </c>
      <c r="G53" s="36">
        <f t="shared" si="26"/>
        <v>0</v>
      </c>
      <c r="H53" s="36">
        <f t="shared" si="26"/>
        <v>0</v>
      </c>
      <c r="I53" s="36">
        <f t="shared" si="26"/>
        <v>0</v>
      </c>
      <c r="J53" s="36">
        <f t="shared" si="21"/>
        <v>112</v>
      </c>
      <c r="K53" s="57">
        <f t="shared" ref="K53:L53" si="27">K54</f>
        <v>0</v>
      </c>
      <c r="L53" s="57">
        <f t="shared" si="27"/>
        <v>105</v>
      </c>
      <c r="M53" s="68" t="s">
        <v>13</v>
      </c>
      <c r="N53" s="68">
        <f t="shared" si="19"/>
        <v>6.6666666666666652E-2</v>
      </c>
      <c r="T53" s="40"/>
    </row>
    <row r="54" spans="2:20" s="40" customFormat="1" ht="12.75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112</v>
      </c>
      <c r="G54" s="39">
        <v>0</v>
      </c>
      <c r="H54" s="38">
        <v>0</v>
      </c>
      <c r="I54" s="38">
        <v>0</v>
      </c>
      <c r="J54" s="36">
        <f t="shared" si="21"/>
        <v>112</v>
      </c>
      <c r="K54" s="58">
        <v>0</v>
      </c>
      <c r="L54" s="58">
        <v>105</v>
      </c>
      <c r="M54" s="68" t="s">
        <v>13</v>
      </c>
      <c r="N54" s="68">
        <f t="shared" si="19"/>
        <v>6.6666666666666652E-2</v>
      </c>
    </row>
    <row r="55" spans="2:20" s="11" customFormat="1" ht="13.5" hidden="1" thickBot="1" x14ac:dyDescent="0.25">
      <c r="B55" s="10" t="s">
        <v>46</v>
      </c>
      <c r="C55" s="36">
        <f t="shared" ref="C55:D55" si="28">C56</f>
        <v>0</v>
      </c>
      <c r="D55" s="36">
        <f t="shared" si="28"/>
        <v>0</v>
      </c>
      <c r="E55" s="36">
        <f>E56</f>
        <v>0</v>
      </c>
      <c r="F55" s="36">
        <f t="shared" ref="F55:I55" si="29">F56</f>
        <v>77</v>
      </c>
      <c r="G55" s="36">
        <f t="shared" si="29"/>
        <v>0</v>
      </c>
      <c r="H55" s="36">
        <f t="shared" si="29"/>
        <v>0</v>
      </c>
      <c r="I55" s="36">
        <f t="shared" si="29"/>
        <v>0</v>
      </c>
      <c r="J55" s="36">
        <f t="shared" si="21"/>
        <v>77</v>
      </c>
      <c r="K55" s="57">
        <f t="shared" ref="K55:L55" si="30">K56</f>
        <v>0</v>
      </c>
      <c r="L55" s="57">
        <f t="shared" si="30"/>
        <v>1536</v>
      </c>
      <c r="M55" s="68" t="s">
        <v>13</v>
      </c>
      <c r="N55" s="68">
        <f t="shared" si="19"/>
        <v>-0.94986979166666663</v>
      </c>
      <c r="T55" s="40"/>
    </row>
    <row r="56" spans="2:20" s="40" customFormat="1" ht="12.75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77</v>
      </c>
      <c r="G56" s="39">
        <v>0</v>
      </c>
      <c r="H56" s="38">
        <v>0</v>
      </c>
      <c r="I56" s="38">
        <v>0</v>
      </c>
      <c r="J56" s="36">
        <f t="shared" si="21"/>
        <v>77</v>
      </c>
      <c r="K56" s="58">
        <v>0</v>
      </c>
      <c r="L56" s="58">
        <v>1536</v>
      </c>
      <c r="M56" s="68" t="s">
        <v>13</v>
      </c>
      <c r="N56" s="68">
        <f t="shared" si="19"/>
        <v>-0.94986979166666663</v>
      </c>
      <c r="P56" s="11"/>
    </row>
    <row r="57" spans="2:20" ht="13.5" thickBot="1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31">+E58</f>
        <v>0</v>
      </c>
      <c r="F57" s="57">
        <f t="shared" si="31"/>
        <v>0</v>
      </c>
      <c r="G57" s="57">
        <f t="shared" si="31"/>
        <v>0</v>
      </c>
      <c r="H57" s="57">
        <f t="shared" si="31"/>
        <v>0</v>
      </c>
      <c r="I57" s="57">
        <f t="shared" si="31"/>
        <v>0</v>
      </c>
      <c r="J57" s="57">
        <f t="shared" si="21"/>
        <v>0</v>
      </c>
      <c r="K57" s="57">
        <f t="shared" ref="K57:L57" si="32">+K58</f>
        <v>0</v>
      </c>
      <c r="L57" s="57">
        <f t="shared" si="32"/>
        <v>0</v>
      </c>
      <c r="M57" s="68" t="s">
        <v>13</v>
      </c>
      <c r="N57" s="68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1"/>
        <v>0</v>
      </c>
      <c r="F58" s="36">
        <f t="shared" si="31"/>
        <v>0</v>
      </c>
      <c r="G58" s="36">
        <f t="shared" si="31"/>
        <v>0</v>
      </c>
      <c r="H58" s="36">
        <f t="shared" si="31"/>
        <v>0</v>
      </c>
      <c r="I58" s="36">
        <f t="shared" si="31"/>
        <v>0</v>
      </c>
      <c r="J58" s="36">
        <f t="shared" si="21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1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  <mergeCell ref="D16:D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22" zoomScaleNormal="100" zoomScaleSheetLayoutView="100" workbookViewId="0">
      <selection activeCell="B52" sqref="B52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2" t="s">
        <v>0</v>
      </c>
      <c r="C15" s="75" t="s">
        <v>1</v>
      </c>
      <c r="D15" s="76"/>
      <c r="E15" s="77"/>
      <c r="F15" s="78" t="s">
        <v>2</v>
      </c>
      <c r="G15" s="78" t="s">
        <v>3</v>
      </c>
      <c r="H15" s="78" t="s">
        <v>4</v>
      </c>
      <c r="I15" s="78" t="s">
        <v>5</v>
      </c>
      <c r="J15" s="78" t="s">
        <v>52</v>
      </c>
    </row>
    <row r="16" spans="2:10" ht="18.75" customHeight="1" x14ac:dyDescent="0.2">
      <c r="B16" s="73"/>
      <c r="C16" s="78" t="s">
        <v>49</v>
      </c>
      <c r="D16" s="78" t="s">
        <v>50</v>
      </c>
      <c r="E16" s="78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4"/>
      <c r="C17" s="80"/>
      <c r="D17" s="80"/>
      <c r="E17" s="80"/>
      <c r="F17" s="80"/>
      <c r="G17" s="80"/>
      <c r="H17" s="80"/>
      <c r="I17" s="80"/>
      <c r="J17" s="80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104079</v>
      </c>
      <c r="D19" s="25">
        <f t="shared" si="0"/>
        <v>60931</v>
      </c>
      <c r="E19" s="25">
        <f t="shared" si="0"/>
        <v>943762.59200000006</v>
      </c>
      <c r="F19" s="25">
        <f t="shared" si="0"/>
        <v>248218.31919999997</v>
      </c>
      <c r="G19" s="25">
        <f t="shared" si="0"/>
        <v>1083868.31</v>
      </c>
      <c r="H19" s="25">
        <f t="shared" si="0"/>
        <v>155855.35900000003</v>
      </c>
      <c r="I19" s="25">
        <f t="shared" si="0"/>
        <v>28954.472100000006</v>
      </c>
      <c r="J19" s="25">
        <f>SUM(E19:I19)</f>
        <v>2460659.0523000001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104079</v>
      </c>
      <c r="D22" s="34">
        <f t="shared" si="1"/>
        <v>60931</v>
      </c>
      <c r="E22" s="34">
        <f t="shared" si="1"/>
        <v>943762.59200000006</v>
      </c>
      <c r="F22" s="34">
        <f t="shared" si="1"/>
        <v>248218.31919999997</v>
      </c>
      <c r="G22" s="34">
        <f t="shared" si="1"/>
        <v>1083868.31</v>
      </c>
      <c r="H22" s="34">
        <f t="shared" si="1"/>
        <v>155855.35900000003</v>
      </c>
      <c r="I22" s="34">
        <f t="shared" si="1"/>
        <v>28954.472100000006</v>
      </c>
      <c r="J22" s="35">
        <f t="shared" si="1"/>
        <v>2460659.0523000001</v>
      </c>
      <c r="M22" s="19"/>
    </row>
    <row r="23" spans="2:16" ht="12.75" x14ac:dyDescent="0.2">
      <c r="B23" s="62" t="s">
        <v>9</v>
      </c>
      <c r="C23" s="63">
        <f>C24+C28+C34+C36+C32+C26</f>
        <v>104079</v>
      </c>
      <c r="D23" s="63">
        <f t="shared" ref="D23:F23" si="2">D24+D28+D34+D36+D32+D26</f>
        <v>60931</v>
      </c>
      <c r="E23" s="63">
        <f t="shared" si="2"/>
        <v>943762.59200000006</v>
      </c>
      <c r="F23" s="63">
        <f t="shared" si="2"/>
        <v>246963.31919999997</v>
      </c>
      <c r="G23" s="63">
        <f>G24+G28+G34+G36+G32+G26</f>
        <v>1083868.31</v>
      </c>
      <c r="H23" s="63">
        <f t="shared" ref="H23:I23" si="3">H24+H28+H34+H36+H32+H26</f>
        <v>155855.35900000003</v>
      </c>
      <c r="I23" s="63">
        <f t="shared" si="3"/>
        <v>28954.472100000006</v>
      </c>
      <c r="J23" s="64">
        <f t="shared" ref="J23:J43" si="4">SUM(E23:I23)</f>
        <v>2459404.0523000001</v>
      </c>
      <c r="M23" s="19"/>
    </row>
    <row r="24" spans="2:16" ht="12.75" x14ac:dyDescent="0.2">
      <c r="B24" s="10" t="s">
        <v>10</v>
      </c>
      <c r="C24" s="36">
        <f t="shared" ref="C24:I24" si="5">C25</f>
        <v>11885</v>
      </c>
      <c r="D24" s="36">
        <f t="shared" si="5"/>
        <v>6648</v>
      </c>
      <c r="E24" s="36">
        <f t="shared" si="5"/>
        <v>22517.238000000005</v>
      </c>
      <c r="F24" s="36">
        <f t="shared" si="5"/>
        <v>2198.52</v>
      </c>
      <c r="G24" s="36">
        <f t="shared" si="5"/>
        <v>56671.799999999996</v>
      </c>
      <c r="H24" s="36">
        <f t="shared" si="5"/>
        <v>0</v>
      </c>
      <c r="I24" s="36">
        <f t="shared" si="5"/>
        <v>0</v>
      </c>
      <c r="J24" s="36">
        <f t="shared" si="4"/>
        <v>81387.558000000005</v>
      </c>
      <c r="M24" s="19"/>
    </row>
    <row r="25" spans="2:16" s="11" customFormat="1" x14ac:dyDescent="0.2">
      <c r="B25" s="37" t="s">
        <v>11</v>
      </c>
      <c r="C25" s="12">
        <v>11885</v>
      </c>
      <c r="D25" s="12">
        <v>6648</v>
      </c>
      <c r="E25" s="12">
        <v>22517.238000000005</v>
      </c>
      <c r="F25" s="38">
        <v>2198.52</v>
      </c>
      <c r="G25" s="39">
        <v>56671.799999999996</v>
      </c>
      <c r="H25" s="38">
        <v>0</v>
      </c>
      <c r="I25" s="38">
        <v>0</v>
      </c>
      <c r="J25" s="36">
        <f t="shared" si="4"/>
        <v>81387.558000000005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134</v>
      </c>
      <c r="D26" s="36">
        <f t="shared" si="6"/>
        <v>67</v>
      </c>
      <c r="E26" s="36">
        <f>E27</f>
        <v>26.46</v>
      </c>
      <c r="F26" s="36">
        <f>F27</f>
        <v>0</v>
      </c>
      <c r="G26" s="36">
        <f>G27</f>
        <v>177943.72</v>
      </c>
      <c r="H26" s="36">
        <f>H27</f>
        <v>0</v>
      </c>
      <c r="I26" s="36">
        <f>I27</f>
        <v>0</v>
      </c>
      <c r="J26" s="36">
        <f t="shared" si="4"/>
        <v>177970.18</v>
      </c>
      <c r="P26" s="40"/>
    </row>
    <row r="27" spans="2:16" s="40" customFormat="1" x14ac:dyDescent="0.2">
      <c r="B27" s="41" t="s">
        <v>40</v>
      </c>
      <c r="C27" s="12">
        <v>134</v>
      </c>
      <c r="D27" s="12">
        <v>67</v>
      </c>
      <c r="E27" s="39">
        <v>26.46</v>
      </c>
      <c r="F27" s="38"/>
      <c r="G27" s="39">
        <v>177943.72</v>
      </c>
      <c r="H27" s="38">
        <v>0</v>
      </c>
      <c r="I27" s="38">
        <v>0</v>
      </c>
      <c r="J27" s="36">
        <f t="shared" si="4"/>
        <v>177970.18</v>
      </c>
    </row>
    <row r="28" spans="2:16" ht="12.75" x14ac:dyDescent="0.2">
      <c r="B28" s="10" t="s">
        <v>14</v>
      </c>
      <c r="C28" s="42">
        <f t="shared" ref="C28:I28" si="7">SUM(C29:C31)</f>
        <v>87314</v>
      </c>
      <c r="D28" s="42">
        <f t="shared" si="7"/>
        <v>51783</v>
      </c>
      <c r="E28" s="42">
        <f t="shared" si="7"/>
        <v>909394.01400000008</v>
      </c>
      <c r="F28" s="42">
        <f t="shared" si="7"/>
        <v>202897.44919999997</v>
      </c>
      <c r="G28" s="42">
        <f t="shared" si="7"/>
        <v>528782.51</v>
      </c>
      <c r="H28" s="42">
        <f t="shared" si="7"/>
        <v>153874.36700000003</v>
      </c>
      <c r="I28" s="42">
        <f t="shared" si="7"/>
        <v>26464.735100000005</v>
      </c>
      <c r="J28" s="36">
        <f t="shared" si="4"/>
        <v>1821413.0753000001</v>
      </c>
    </row>
    <row r="29" spans="2:16" s="11" customFormat="1" x14ac:dyDescent="0.2">
      <c r="B29" s="43" t="s">
        <v>15</v>
      </c>
      <c r="C29" s="12">
        <v>24867</v>
      </c>
      <c r="D29" s="12">
        <v>14763</v>
      </c>
      <c r="E29" s="12">
        <v>235722.13</v>
      </c>
      <c r="F29" s="38">
        <v>202897.44919999997</v>
      </c>
      <c r="G29" s="39">
        <v>528782.51</v>
      </c>
      <c r="H29" s="38">
        <v>153874.36700000003</v>
      </c>
      <c r="I29" s="38">
        <v>26464.735100000005</v>
      </c>
      <c r="J29" s="36">
        <f t="shared" si="4"/>
        <v>1147741.1913000001</v>
      </c>
      <c r="P29" s="40"/>
    </row>
    <row r="30" spans="2:16" s="11" customFormat="1" x14ac:dyDescent="0.2">
      <c r="B30" s="43" t="s">
        <v>16</v>
      </c>
      <c r="C30" s="12">
        <v>62447</v>
      </c>
      <c r="D30" s="12">
        <v>37020</v>
      </c>
      <c r="E30" s="12">
        <v>673671.88400000008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673671.88400000008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4532</v>
      </c>
      <c r="D32" s="36">
        <f t="shared" si="8"/>
        <v>2266</v>
      </c>
      <c r="E32" s="36">
        <f>E33</f>
        <v>10416.434999999999</v>
      </c>
      <c r="F32" s="36">
        <f>F33</f>
        <v>0</v>
      </c>
      <c r="G32" s="36">
        <f>G33</f>
        <v>187308.79999999999</v>
      </c>
      <c r="H32" s="36">
        <f>H33</f>
        <v>0</v>
      </c>
      <c r="I32" s="36">
        <f>I33</f>
        <v>2489.7370000000001</v>
      </c>
      <c r="J32" s="36">
        <f t="shared" si="4"/>
        <v>200214.97199999998</v>
      </c>
      <c r="P32" s="40"/>
    </row>
    <row r="33" spans="1:18" s="11" customFormat="1" x14ac:dyDescent="0.2">
      <c r="A33" s="40"/>
      <c r="B33" s="43" t="s">
        <v>19</v>
      </c>
      <c r="C33" s="12">
        <v>4532</v>
      </c>
      <c r="D33" s="12">
        <v>2266</v>
      </c>
      <c r="E33" s="12">
        <v>10416.434999999999</v>
      </c>
      <c r="F33" s="38"/>
      <c r="G33" s="39">
        <v>187308.79999999999</v>
      </c>
      <c r="H33" s="38">
        <v>0</v>
      </c>
      <c r="I33" s="38">
        <v>2489.7370000000001</v>
      </c>
      <c r="J33" s="36">
        <f t="shared" si="4"/>
        <v>200214.97199999998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214</v>
      </c>
      <c r="D34" s="36">
        <f t="shared" si="9"/>
        <v>167</v>
      </c>
      <c r="E34" s="36">
        <f t="shared" si="9"/>
        <v>1408.4449999999999</v>
      </c>
      <c r="F34" s="36">
        <f t="shared" si="9"/>
        <v>41032.350000000006</v>
      </c>
      <c r="G34" s="36">
        <f t="shared" si="9"/>
        <v>126661.48</v>
      </c>
      <c r="H34" s="36">
        <f t="shared" si="9"/>
        <v>1980.992</v>
      </c>
      <c r="I34" s="36">
        <f t="shared" si="9"/>
        <v>0</v>
      </c>
      <c r="J34" s="36">
        <f t="shared" si="4"/>
        <v>171083.26699999999</v>
      </c>
      <c r="P34" s="40"/>
    </row>
    <row r="35" spans="1:18" s="11" customFormat="1" x14ac:dyDescent="0.2">
      <c r="B35" s="41" t="s">
        <v>21</v>
      </c>
      <c r="C35" s="12">
        <v>214</v>
      </c>
      <c r="D35" s="12">
        <v>167</v>
      </c>
      <c r="E35" s="12">
        <v>1408.4449999999999</v>
      </c>
      <c r="F35" s="38">
        <v>41032.350000000006</v>
      </c>
      <c r="G35" s="39">
        <v>126661.48</v>
      </c>
      <c r="H35" s="38">
        <v>1980.992</v>
      </c>
      <c r="I35" s="38"/>
      <c r="J35" s="36">
        <f t="shared" si="4"/>
        <v>171083.26699999999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835</v>
      </c>
      <c r="G36" s="36">
        <f>G37</f>
        <v>6500</v>
      </c>
      <c r="H36" s="36">
        <f>H37</f>
        <v>0</v>
      </c>
      <c r="I36" s="36">
        <f>I37</f>
        <v>0</v>
      </c>
      <c r="J36" s="36">
        <f t="shared" si="4"/>
        <v>7335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835</v>
      </c>
      <c r="G37" s="39">
        <v>6500</v>
      </c>
      <c r="H37" s="38">
        <v>0</v>
      </c>
      <c r="I37" s="38">
        <v>0</v>
      </c>
      <c r="J37" s="36">
        <f t="shared" si="4"/>
        <v>7335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1255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1255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1255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1255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1255</v>
      </c>
      <c r="G40" s="39">
        <v>0</v>
      </c>
      <c r="H40" s="38">
        <v>0</v>
      </c>
      <c r="I40" s="38"/>
      <c r="J40" s="36">
        <f t="shared" si="4"/>
        <v>1255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/>
      <c r="D45" s="12"/>
      <c r="E45" s="12"/>
      <c r="F45" s="46"/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28" zoomScaleNormal="100" zoomScaleSheetLayoutView="100" workbookViewId="0">
      <selection activeCell="B59" sqref="B5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2" t="s">
        <v>0</v>
      </c>
      <c r="C15" s="75" t="s">
        <v>1</v>
      </c>
      <c r="D15" s="76"/>
      <c r="E15" s="77"/>
      <c r="F15" s="78" t="s">
        <v>2</v>
      </c>
      <c r="G15" s="78" t="s">
        <v>3</v>
      </c>
      <c r="H15" s="78" t="s">
        <v>4</v>
      </c>
      <c r="I15" s="78" t="s">
        <v>5</v>
      </c>
      <c r="J15" s="78" t="s">
        <v>52</v>
      </c>
    </row>
    <row r="16" spans="2:10" ht="18.75" customHeight="1" x14ac:dyDescent="0.2">
      <c r="B16" s="73"/>
      <c r="C16" s="78" t="s">
        <v>49</v>
      </c>
      <c r="D16" s="78" t="s">
        <v>50</v>
      </c>
      <c r="E16" s="78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4"/>
      <c r="C17" s="80"/>
      <c r="D17" s="80"/>
      <c r="E17" s="80"/>
      <c r="F17" s="80"/>
      <c r="G17" s="80"/>
      <c r="H17" s="80"/>
      <c r="I17" s="80"/>
      <c r="J17" s="80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94483</v>
      </c>
      <c r="D19" s="25">
        <f t="shared" si="0"/>
        <v>56255</v>
      </c>
      <c r="E19" s="25">
        <f t="shared" si="0"/>
        <v>971800.98099999991</v>
      </c>
      <c r="F19" s="25">
        <f t="shared" si="0"/>
        <v>17747.379999999997</v>
      </c>
      <c r="G19" s="25">
        <f t="shared" si="0"/>
        <v>1091550.1100000001</v>
      </c>
      <c r="H19" s="25">
        <f t="shared" si="0"/>
        <v>53419.732999999993</v>
      </c>
      <c r="I19" s="25">
        <f t="shared" si="0"/>
        <v>242.17000000000002</v>
      </c>
      <c r="J19" s="25">
        <f>SUM(E19:I19)</f>
        <v>2134760.3739999998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94483</v>
      </c>
      <c r="D22" s="34">
        <f t="shared" si="1"/>
        <v>56255</v>
      </c>
      <c r="E22" s="34">
        <f t="shared" si="1"/>
        <v>971800.98099999991</v>
      </c>
      <c r="F22" s="34">
        <f t="shared" si="1"/>
        <v>17747.379999999997</v>
      </c>
      <c r="G22" s="34">
        <f t="shared" si="1"/>
        <v>1091550.1100000001</v>
      </c>
      <c r="H22" s="34">
        <f t="shared" si="1"/>
        <v>53419.732999999993</v>
      </c>
      <c r="I22" s="34">
        <f t="shared" si="1"/>
        <v>242.17000000000002</v>
      </c>
      <c r="J22" s="35">
        <f t="shared" si="1"/>
        <v>2134760.3739999998</v>
      </c>
      <c r="M22" s="19"/>
    </row>
    <row r="23" spans="2:16" ht="12.75" x14ac:dyDescent="0.2">
      <c r="B23" s="62" t="s">
        <v>9</v>
      </c>
      <c r="C23" s="63">
        <f>C24+C28+C34+C36+C32+C26</f>
        <v>94483</v>
      </c>
      <c r="D23" s="63">
        <f t="shared" ref="D23:F23" si="2">D24+D28+D34+D36+D32+D26</f>
        <v>56255</v>
      </c>
      <c r="E23" s="63">
        <f t="shared" si="2"/>
        <v>971800.98099999991</v>
      </c>
      <c r="F23" s="63">
        <f t="shared" si="2"/>
        <v>17694.379999999997</v>
      </c>
      <c r="G23" s="63">
        <f>G24+G28+G34+G36+G32+G26</f>
        <v>1091550.1100000001</v>
      </c>
      <c r="H23" s="63">
        <f t="shared" ref="H23:I23" si="3">H24+H28+H34+H36+H32+H26</f>
        <v>53419.732999999993</v>
      </c>
      <c r="I23" s="63">
        <f t="shared" si="3"/>
        <v>242.17000000000002</v>
      </c>
      <c r="J23" s="64">
        <f t="shared" ref="J23:J43" si="4">SUM(E23:I23)</f>
        <v>2134707.3739999998</v>
      </c>
      <c r="M23" s="19"/>
    </row>
    <row r="24" spans="2:16" ht="12.75" x14ac:dyDescent="0.2">
      <c r="B24" s="10" t="s">
        <v>10</v>
      </c>
      <c r="C24" s="36">
        <f t="shared" ref="C24:I24" si="5">C25</f>
        <v>9777</v>
      </c>
      <c r="D24" s="36">
        <f t="shared" si="5"/>
        <v>5701</v>
      </c>
      <c r="E24" s="36">
        <f t="shared" si="5"/>
        <v>109969.56800000001</v>
      </c>
      <c r="F24" s="36">
        <f t="shared" si="5"/>
        <v>0</v>
      </c>
      <c r="G24" s="36">
        <f t="shared" si="5"/>
        <v>0</v>
      </c>
      <c r="H24" s="36">
        <f t="shared" si="5"/>
        <v>3154.9920000000002</v>
      </c>
      <c r="I24" s="36">
        <f t="shared" si="5"/>
        <v>0</v>
      </c>
      <c r="J24" s="36">
        <f t="shared" si="4"/>
        <v>113124.56000000001</v>
      </c>
      <c r="M24" s="19"/>
    </row>
    <row r="25" spans="2:16" s="11" customFormat="1" x14ac:dyDescent="0.2">
      <c r="B25" s="37" t="s">
        <v>11</v>
      </c>
      <c r="C25" s="12">
        <v>9777</v>
      </c>
      <c r="D25" s="12">
        <v>5701</v>
      </c>
      <c r="E25" s="12">
        <v>109969.56800000001</v>
      </c>
      <c r="F25" s="38"/>
      <c r="G25" s="39">
        <v>0</v>
      </c>
      <c r="H25" s="38">
        <v>3154.9920000000002</v>
      </c>
      <c r="I25" s="38">
        <v>0</v>
      </c>
      <c r="J25" s="36">
        <f t="shared" si="4"/>
        <v>113124.56000000001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468</v>
      </c>
      <c r="D26" s="36">
        <f t="shared" si="6"/>
        <v>255</v>
      </c>
      <c r="E26" s="36">
        <f>E27</f>
        <v>4763.2260000000006</v>
      </c>
      <c r="F26" s="36">
        <f>F27</f>
        <v>0</v>
      </c>
      <c r="G26" s="36">
        <f>G27</f>
        <v>152679.44</v>
      </c>
      <c r="H26" s="36">
        <f>H27</f>
        <v>0</v>
      </c>
      <c r="I26" s="36">
        <f>I27</f>
        <v>0</v>
      </c>
      <c r="J26" s="36">
        <f t="shared" si="4"/>
        <v>157442.666</v>
      </c>
      <c r="P26" s="40"/>
    </row>
    <row r="27" spans="2:16" s="40" customFormat="1" x14ac:dyDescent="0.2">
      <c r="B27" s="41" t="s">
        <v>40</v>
      </c>
      <c r="C27" s="12">
        <v>468</v>
      </c>
      <c r="D27" s="12">
        <v>255</v>
      </c>
      <c r="E27" s="39">
        <v>4763.2260000000006</v>
      </c>
      <c r="F27" s="38"/>
      <c r="G27" s="39">
        <v>152679.44</v>
      </c>
      <c r="H27" s="38"/>
      <c r="I27" s="38">
        <v>0</v>
      </c>
      <c r="J27" s="36">
        <f t="shared" si="4"/>
        <v>157442.666</v>
      </c>
    </row>
    <row r="28" spans="2:16" ht="12.75" x14ac:dyDescent="0.2">
      <c r="B28" s="10" t="s">
        <v>14</v>
      </c>
      <c r="C28" s="42">
        <f t="shared" ref="C28:I28" si="7">SUM(C29:C31)</f>
        <v>81427</v>
      </c>
      <c r="D28" s="42">
        <f t="shared" si="7"/>
        <v>48836</v>
      </c>
      <c r="E28" s="42">
        <f t="shared" si="7"/>
        <v>817986.93699999992</v>
      </c>
      <c r="F28" s="42">
        <f t="shared" si="7"/>
        <v>407.31200000000001</v>
      </c>
      <c r="G28" s="42">
        <f t="shared" si="7"/>
        <v>281919.23</v>
      </c>
      <c r="H28" s="42">
        <f t="shared" si="7"/>
        <v>50264.740999999995</v>
      </c>
      <c r="I28" s="42">
        <f t="shared" si="7"/>
        <v>242.17000000000002</v>
      </c>
      <c r="J28" s="36">
        <f t="shared" si="4"/>
        <v>1150820.3899999997</v>
      </c>
    </row>
    <row r="29" spans="2:16" s="11" customFormat="1" x14ac:dyDescent="0.2">
      <c r="B29" s="43" t="s">
        <v>15</v>
      </c>
      <c r="C29" s="12">
        <v>29896</v>
      </c>
      <c r="D29" s="12">
        <v>17641</v>
      </c>
      <c r="E29" s="12">
        <v>242830.24999999997</v>
      </c>
      <c r="F29" s="38">
        <v>407.31200000000001</v>
      </c>
      <c r="G29" s="39"/>
      <c r="H29" s="38">
        <v>50264.740999999995</v>
      </c>
      <c r="I29" s="38">
        <v>242.17000000000002</v>
      </c>
      <c r="J29" s="36">
        <f t="shared" si="4"/>
        <v>293744.47299999994</v>
      </c>
      <c r="P29" s="40"/>
    </row>
    <row r="30" spans="2:16" s="11" customFormat="1" x14ac:dyDescent="0.2">
      <c r="B30" s="43" t="s">
        <v>16</v>
      </c>
      <c r="C30" s="12">
        <v>51531</v>
      </c>
      <c r="D30" s="12">
        <v>31195</v>
      </c>
      <c r="E30" s="12">
        <v>575156.68699999992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575156.68699999992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281919.23</v>
      </c>
      <c r="H31" s="38">
        <v>0</v>
      </c>
      <c r="I31" s="38">
        <v>0</v>
      </c>
      <c r="J31" s="36">
        <f t="shared" si="4"/>
        <v>281919.23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2538</v>
      </c>
      <c r="D32" s="36">
        <f t="shared" si="8"/>
        <v>1284</v>
      </c>
      <c r="E32" s="36">
        <f>E33</f>
        <v>37751.46</v>
      </c>
      <c r="F32" s="36">
        <f>F33</f>
        <v>13357.557999999999</v>
      </c>
      <c r="G32" s="36">
        <f>G33</f>
        <v>127773.61</v>
      </c>
      <c r="H32" s="36">
        <f>H33</f>
        <v>0</v>
      </c>
      <c r="I32" s="36">
        <f>I33</f>
        <v>0</v>
      </c>
      <c r="J32" s="36">
        <f t="shared" si="4"/>
        <v>178882.628</v>
      </c>
      <c r="P32" s="40"/>
    </row>
    <row r="33" spans="1:18" s="11" customFormat="1" x14ac:dyDescent="0.2">
      <c r="A33" s="40"/>
      <c r="B33" s="43" t="s">
        <v>19</v>
      </c>
      <c r="C33" s="12">
        <v>2538</v>
      </c>
      <c r="D33" s="12">
        <v>1284</v>
      </c>
      <c r="E33" s="12">
        <v>37751.46</v>
      </c>
      <c r="F33" s="38">
        <v>13357.557999999999</v>
      </c>
      <c r="G33" s="39">
        <v>127773.61</v>
      </c>
      <c r="H33" s="38">
        <v>0</v>
      </c>
      <c r="I33" s="38">
        <v>0</v>
      </c>
      <c r="J33" s="36">
        <f t="shared" si="4"/>
        <v>178882.628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273</v>
      </c>
      <c r="D34" s="36">
        <f t="shared" si="9"/>
        <v>179</v>
      </c>
      <c r="E34" s="36">
        <f t="shared" si="9"/>
        <v>1329.79</v>
      </c>
      <c r="F34" s="36">
        <f t="shared" si="9"/>
        <v>1001.51</v>
      </c>
      <c r="G34" s="36">
        <f t="shared" si="9"/>
        <v>504006.83</v>
      </c>
      <c r="H34" s="36">
        <f t="shared" si="9"/>
        <v>0</v>
      </c>
      <c r="I34" s="36">
        <f t="shared" si="9"/>
        <v>0</v>
      </c>
      <c r="J34" s="36">
        <f t="shared" si="4"/>
        <v>506338.13</v>
      </c>
      <c r="P34" s="40"/>
    </row>
    <row r="35" spans="1:18" s="11" customFormat="1" x14ac:dyDescent="0.2">
      <c r="B35" s="41" t="s">
        <v>21</v>
      </c>
      <c r="C35" s="12">
        <v>273</v>
      </c>
      <c r="D35" s="12">
        <v>179</v>
      </c>
      <c r="E35" s="12">
        <v>1329.79</v>
      </c>
      <c r="F35" s="38">
        <v>1001.51</v>
      </c>
      <c r="G35" s="39">
        <v>504006.83</v>
      </c>
      <c r="H35" s="38">
        <v>0</v>
      </c>
      <c r="I35" s="38">
        <v>0</v>
      </c>
      <c r="J35" s="36">
        <f t="shared" si="4"/>
        <v>506338.13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2928</v>
      </c>
      <c r="G36" s="36">
        <f>G37</f>
        <v>25171</v>
      </c>
      <c r="H36" s="36">
        <f>H37</f>
        <v>0</v>
      </c>
      <c r="I36" s="36">
        <f>I37</f>
        <v>0</v>
      </c>
      <c r="J36" s="36">
        <f t="shared" si="4"/>
        <v>28099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2928</v>
      </c>
      <c r="G37" s="39">
        <v>25171</v>
      </c>
      <c r="H37" s="38"/>
      <c r="I37" s="38">
        <v>0</v>
      </c>
      <c r="J37" s="36">
        <f t="shared" si="4"/>
        <v>28099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53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53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53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53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53</v>
      </c>
      <c r="G40" s="39">
        <v>0</v>
      </c>
      <c r="H40" s="38">
        <v>0</v>
      </c>
      <c r="I40" s="38">
        <v>0</v>
      </c>
      <c r="J40" s="36">
        <f t="shared" si="4"/>
        <v>53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/>
      <c r="D45" s="12"/>
      <c r="E45" s="12"/>
      <c r="F45" s="46"/>
      <c r="G45" s="47">
        <v>0</v>
      </c>
      <c r="H45" s="39"/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25" zoomScaleNormal="100" zoomScaleSheetLayoutView="100" workbookViewId="0">
      <selection activeCell="B59" sqref="B5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2" t="s">
        <v>0</v>
      </c>
      <c r="C15" s="75" t="s">
        <v>1</v>
      </c>
      <c r="D15" s="76"/>
      <c r="E15" s="77"/>
      <c r="F15" s="78" t="s">
        <v>2</v>
      </c>
      <c r="G15" s="78" t="s">
        <v>3</v>
      </c>
      <c r="H15" s="78" t="s">
        <v>4</v>
      </c>
      <c r="I15" s="78" t="s">
        <v>5</v>
      </c>
      <c r="J15" s="78" t="s">
        <v>52</v>
      </c>
    </row>
    <row r="16" spans="2:10" ht="18.75" customHeight="1" x14ac:dyDescent="0.2">
      <c r="B16" s="73"/>
      <c r="C16" s="78" t="s">
        <v>49</v>
      </c>
      <c r="D16" s="78" t="s">
        <v>50</v>
      </c>
      <c r="E16" s="78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4"/>
      <c r="C17" s="80"/>
      <c r="D17" s="80"/>
      <c r="E17" s="80"/>
      <c r="F17" s="80"/>
      <c r="G17" s="80"/>
      <c r="H17" s="80"/>
      <c r="I17" s="80"/>
      <c r="J17" s="80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69673</v>
      </c>
      <c r="D19" s="25">
        <f t="shared" si="0"/>
        <v>41863</v>
      </c>
      <c r="E19" s="25">
        <f t="shared" si="0"/>
        <v>838216.46967999998</v>
      </c>
      <c r="F19" s="25">
        <f t="shared" si="0"/>
        <v>118.11799999999999</v>
      </c>
      <c r="G19" s="25">
        <f t="shared" si="0"/>
        <v>0</v>
      </c>
      <c r="H19" s="25">
        <f t="shared" si="0"/>
        <v>0</v>
      </c>
      <c r="I19" s="25">
        <f t="shared" si="0"/>
        <v>439.988</v>
      </c>
      <c r="J19" s="25">
        <f>SUM(E19:I19)</f>
        <v>838774.57568000001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69673</v>
      </c>
      <c r="D22" s="34">
        <f t="shared" si="1"/>
        <v>41863</v>
      </c>
      <c r="E22" s="34">
        <f t="shared" si="1"/>
        <v>838216.46967999998</v>
      </c>
      <c r="F22" s="34">
        <f t="shared" si="1"/>
        <v>118.11799999999999</v>
      </c>
      <c r="G22" s="34">
        <f t="shared" si="1"/>
        <v>0</v>
      </c>
      <c r="H22" s="34">
        <f t="shared" si="1"/>
        <v>0</v>
      </c>
      <c r="I22" s="34">
        <f t="shared" si="1"/>
        <v>439.988</v>
      </c>
      <c r="J22" s="35">
        <f t="shared" si="1"/>
        <v>838774.57568000001</v>
      </c>
      <c r="M22" s="19"/>
    </row>
    <row r="23" spans="2:16" ht="12.75" x14ac:dyDescent="0.2">
      <c r="B23" s="62" t="s">
        <v>9</v>
      </c>
      <c r="C23" s="63">
        <f>C24+C28+C34+C36+C32+C26</f>
        <v>69673</v>
      </c>
      <c r="D23" s="63">
        <f t="shared" ref="D23:F23" si="2">D24+D28+D34+D36+D32+D26</f>
        <v>41863</v>
      </c>
      <c r="E23" s="63">
        <f t="shared" si="2"/>
        <v>838216.46967999998</v>
      </c>
      <c r="F23" s="63">
        <f t="shared" si="2"/>
        <v>118.11799999999999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439.988</v>
      </c>
      <c r="J23" s="64">
        <f t="shared" ref="J23:J43" si="4">SUM(E23:I23)</f>
        <v>838774.57568000001</v>
      </c>
      <c r="M23" s="19"/>
    </row>
    <row r="24" spans="2:16" ht="12.75" x14ac:dyDescent="0.2">
      <c r="B24" s="10" t="s">
        <v>10</v>
      </c>
      <c r="C24" s="36">
        <f t="shared" ref="C24:I24" si="5">C25</f>
        <v>102</v>
      </c>
      <c r="D24" s="36">
        <f t="shared" si="5"/>
        <v>51</v>
      </c>
      <c r="E24" s="36">
        <f t="shared" si="5"/>
        <v>0</v>
      </c>
      <c r="F24" s="36">
        <f t="shared" si="5"/>
        <v>117.91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117.91</v>
      </c>
      <c r="M24" s="19"/>
    </row>
    <row r="25" spans="2:16" s="11" customFormat="1" x14ac:dyDescent="0.2">
      <c r="B25" s="37" t="s">
        <v>11</v>
      </c>
      <c r="C25" s="12">
        <v>102</v>
      </c>
      <c r="D25" s="12">
        <v>51</v>
      </c>
      <c r="E25" s="12"/>
      <c r="F25" s="38">
        <v>117.91</v>
      </c>
      <c r="G25" s="39">
        <v>0</v>
      </c>
      <c r="H25" s="38">
        <v>0</v>
      </c>
      <c r="I25" s="38">
        <v>0</v>
      </c>
      <c r="J25" s="36">
        <f t="shared" si="4"/>
        <v>117.91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69571</v>
      </c>
      <c r="D28" s="42">
        <f t="shared" si="7"/>
        <v>41812</v>
      </c>
      <c r="E28" s="42">
        <f t="shared" si="7"/>
        <v>838216.46967999998</v>
      </c>
      <c r="F28" s="42">
        <f t="shared" si="7"/>
        <v>0.20799999999999999</v>
      </c>
      <c r="G28" s="42">
        <f t="shared" si="7"/>
        <v>0</v>
      </c>
      <c r="H28" s="42">
        <f t="shared" si="7"/>
        <v>0</v>
      </c>
      <c r="I28" s="42">
        <f t="shared" si="7"/>
        <v>439.988</v>
      </c>
      <c r="J28" s="36">
        <f t="shared" si="4"/>
        <v>838656.66567999998</v>
      </c>
    </row>
    <row r="29" spans="2:16" s="11" customFormat="1" x14ac:dyDescent="0.2">
      <c r="B29" s="43" t="s">
        <v>15</v>
      </c>
      <c r="C29" s="12">
        <v>20623</v>
      </c>
      <c r="D29" s="12">
        <v>12400</v>
      </c>
      <c r="E29" s="12">
        <v>252569.62</v>
      </c>
      <c r="F29" s="70">
        <v>0.20799999999999999</v>
      </c>
      <c r="G29" s="39">
        <v>0</v>
      </c>
      <c r="H29" s="38">
        <v>0</v>
      </c>
      <c r="I29" s="38">
        <v>439.988</v>
      </c>
      <c r="J29" s="36">
        <f t="shared" si="4"/>
        <v>253009.81600000002</v>
      </c>
      <c r="P29" s="40"/>
    </row>
    <row r="30" spans="2:16" s="11" customFormat="1" x14ac:dyDescent="0.2">
      <c r="B30" s="43" t="s">
        <v>16</v>
      </c>
      <c r="C30" s="12">
        <v>48948</v>
      </c>
      <c r="D30" s="12">
        <v>29412</v>
      </c>
      <c r="E30" s="12">
        <v>585646.84967999998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585646.84967999998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31" zoomScale="110" zoomScaleNormal="110" zoomScaleSheetLayoutView="100" workbookViewId="0">
      <selection activeCell="B58" sqref="B58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2" t="s">
        <v>0</v>
      </c>
      <c r="C15" s="75" t="s">
        <v>1</v>
      </c>
      <c r="D15" s="76"/>
      <c r="E15" s="77"/>
      <c r="F15" s="78" t="s">
        <v>2</v>
      </c>
      <c r="G15" s="78" t="s">
        <v>3</v>
      </c>
      <c r="H15" s="78" t="s">
        <v>4</v>
      </c>
      <c r="I15" s="78" t="s">
        <v>5</v>
      </c>
      <c r="J15" s="78" t="s">
        <v>52</v>
      </c>
    </row>
    <row r="16" spans="2:10" ht="18.75" customHeight="1" x14ac:dyDescent="0.2">
      <c r="B16" s="73"/>
      <c r="C16" s="78" t="s">
        <v>49</v>
      </c>
      <c r="D16" s="78" t="s">
        <v>50</v>
      </c>
      <c r="E16" s="78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4"/>
      <c r="C17" s="80"/>
      <c r="D17" s="80"/>
      <c r="E17" s="80"/>
      <c r="F17" s="80"/>
      <c r="G17" s="80"/>
      <c r="H17" s="80"/>
      <c r="I17" s="80"/>
      <c r="J17" s="80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13446</v>
      </c>
      <c r="D19" s="25">
        <f t="shared" si="0"/>
        <v>7013</v>
      </c>
      <c r="E19" s="25">
        <f t="shared" si="0"/>
        <v>56808.265000000014</v>
      </c>
      <c r="F19" s="25">
        <f t="shared" si="0"/>
        <v>7.5</v>
      </c>
      <c r="G19" s="25">
        <f t="shared" si="0"/>
        <v>0</v>
      </c>
      <c r="H19" s="25">
        <f t="shared" si="0"/>
        <v>0</v>
      </c>
      <c r="I19" s="25">
        <f t="shared" si="0"/>
        <v>10.5</v>
      </c>
      <c r="J19" s="25">
        <f>SUM(E19:I19)</f>
        <v>56826.265000000014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13446</v>
      </c>
      <c r="D22" s="34">
        <f t="shared" si="1"/>
        <v>7013</v>
      </c>
      <c r="E22" s="34">
        <f t="shared" si="1"/>
        <v>56808.265000000014</v>
      </c>
      <c r="F22" s="34">
        <f t="shared" si="1"/>
        <v>7.5</v>
      </c>
      <c r="G22" s="34">
        <f t="shared" si="1"/>
        <v>0</v>
      </c>
      <c r="H22" s="34">
        <f t="shared" si="1"/>
        <v>0</v>
      </c>
      <c r="I22" s="34">
        <f t="shared" si="1"/>
        <v>10.5</v>
      </c>
      <c r="J22" s="35">
        <f t="shared" si="1"/>
        <v>56826.265000000014</v>
      </c>
      <c r="M22" s="19"/>
    </row>
    <row r="23" spans="2:16" ht="12.75" x14ac:dyDescent="0.2">
      <c r="B23" s="62" t="s">
        <v>9</v>
      </c>
      <c r="C23" s="63">
        <f>C24+C28+C34+C36+C32+C26</f>
        <v>13446</v>
      </c>
      <c r="D23" s="63">
        <f t="shared" ref="D23:F23" si="2">D24+D28+D34+D36+D32+D26</f>
        <v>7013</v>
      </c>
      <c r="E23" s="63">
        <f t="shared" si="2"/>
        <v>56808.265000000014</v>
      </c>
      <c r="F23" s="63">
        <f t="shared" si="2"/>
        <v>7.5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10.5</v>
      </c>
      <c r="J23" s="64">
        <f t="shared" ref="J23:J43" si="4">SUM(E23:I23)</f>
        <v>56826.265000000014</v>
      </c>
      <c r="M23" s="19"/>
    </row>
    <row r="24" spans="2:16" ht="12.75" x14ac:dyDescent="0.2">
      <c r="B24" s="10" t="s">
        <v>10</v>
      </c>
      <c r="C24" s="36">
        <f t="shared" ref="C24:I24" si="5">C25</f>
        <v>502</v>
      </c>
      <c r="D24" s="36">
        <f t="shared" si="5"/>
        <v>266</v>
      </c>
      <c r="E24" s="36">
        <f t="shared" si="5"/>
        <v>2452.4449999999997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2452.4449999999997</v>
      </c>
      <c r="M24" s="19"/>
    </row>
    <row r="25" spans="2:16" s="11" customFormat="1" x14ac:dyDescent="0.2">
      <c r="B25" s="37" t="s">
        <v>11</v>
      </c>
      <c r="C25" s="12">
        <v>502</v>
      </c>
      <c r="D25" s="12">
        <v>266</v>
      </c>
      <c r="E25" s="12">
        <v>2452.4449999999997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2452.4449999999997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68</v>
      </c>
      <c r="D26" s="36">
        <f t="shared" si="6"/>
        <v>38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68</v>
      </c>
      <c r="D27" s="12">
        <v>38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12456</v>
      </c>
      <c r="D28" s="42">
        <f t="shared" si="7"/>
        <v>6498</v>
      </c>
      <c r="E28" s="42">
        <f t="shared" si="7"/>
        <v>52213.284000000014</v>
      </c>
      <c r="F28" s="42">
        <f t="shared" si="7"/>
        <v>7.5</v>
      </c>
      <c r="G28" s="42">
        <f t="shared" si="7"/>
        <v>0</v>
      </c>
      <c r="H28" s="42">
        <f t="shared" si="7"/>
        <v>0</v>
      </c>
      <c r="I28" s="42">
        <f t="shared" si="7"/>
        <v>10.5</v>
      </c>
      <c r="J28" s="36">
        <f t="shared" si="4"/>
        <v>52231.284000000014</v>
      </c>
    </row>
    <row r="29" spans="2:16" s="11" customFormat="1" x14ac:dyDescent="0.2">
      <c r="B29" s="43" t="s">
        <v>15</v>
      </c>
      <c r="C29" s="12">
        <v>6976</v>
      </c>
      <c r="D29" s="12">
        <v>3578</v>
      </c>
      <c r="E29" s="12">
        <v>36118.040000000008</v>
      </c>
      <c r="F29" s="38">
        <v>7.5</v>
      </c>
      <c r="G29" s="39">
        <v>0</v>
      </c>
      <c r="H29" s="38">
        <v>0</v>
      </c>
      <c r="I29" s="38">
        <v>10.5</v>
      </c>
      <c r="J29" s="36">
        <f t="shared" si="4"/>
        <v>36136.040000000008</v>
      </c>
      <c r="P29" s="40"/>
    </row>
    <row r="30" spans="2:16" s="11" customFormat="1" x14ac:dyDescent="0.2">
      <c r="B30" s="43" t="s">
        <v>16</v>
      </c>
      <c r="C30" s="12">
        <v>5480</v>
      </c>
      <c r="D30" s="12">
        <v>2920</v>
      </c>
      <c r="E30" s="12">
        <v>16095.244000000002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16095.244000000002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420</v>
      </c>
      <c r="D32" s="36">
        <f t="shared" si="8"/>
        <v>211</v>
      </c>
      <c r="E32" s="36">
        <f>E33</f>
        <v>2142.5360000000001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2142.5360000000001</v>
      </c>
      <c r="P32" s="40"/>
    </row>
    <row r="33" spans="1:18" s="11" customFormat="1" x14ac:dyDescent="0.2">
      <c r="A33" s="40"/>
      <c r="B33" s="43" t="s">
        <v>19</v>
      </c>
      <c r="C33" s="12">
        <v>420</v>
      </c>
      <c r="D33" s="12">
        <v>211</v>
      </c>
      <c r="E33" s="12">
        <v>2142.5360000000001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2142.5360000000001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4BD3A-186E-4097-A355-3CEF700B1E00}">
  <dimension ref="A10:R77"/>
  <sheetViews>
    <sheetView showGridLines="0" tabSelected="1" topLeftCell="A25" zoomScaleNormal="100" zoomScaleSheetLayoutView="100" workbookViewId="0">
      <selection activeCell="B59" sqref="B5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2" t="s">
        <v>0</v>
      </c>
      <c r="C15" s="75" t="s">
        <v>1</v>
      </c>
      <c r="D15" s="76"/>
      <c r="E15" s="77"/>
      <c r="F15" s="78" t="s">
        <v>2</v>
      </c>
      <c r="G15" s="78" t="s">
        <v>3</v>
      </c>
      <c r="H15" s="78" t="s">
        <v>4</v>
      </c>
      <c r="I15" s="78" t="s">
        <v>5</v>
      </c>
      <c r="J15" s="78" t="s">
        <v>52</v>
      </c>
    </row>
    <row r="16" spans="2:10" ht="18.75" customHeight="1" x14ac:dyDescent="0.2">
      <c r="B16" s="73"/>
      <c r="C16" s="78" t="s">
        <v>49</v>
      </c>
      <c r="D16" s="78" t="s">
        <v>50</v>
      </c>
      <c r="E16" s="78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4"/>
      <c r="C17" s="80"/>
      <c r="D17" s="80"/>
      <c r="E17" s="80"/>
      <c r="F17" s="80"/>
      <c r="G17" s="80"/>
      <c r="H17" s="80"/>
      <c r="I17" s="80"/>
      <c r="J17" s="80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1384</v>
      </c>
      <c r="D19" s="25">
        <f t="shared" si="0"/>
        <v>712</v>
      </c>
      <c r="E19" s="25">
        <f t="shared" si="0"/>
        <v>6488.98</v>
      </c>
      <c r="F19" s="25">
        <f t="shared" si="0"/>
        <v>45630.778999999995</v>
      </c>
      <c r="G19" s="25">
        <f t="shared" si="0"/>
        <v>5386.88</v>
      </c>
      <c r="H19" s="25">
        <f t="shared" si="0"/>
        <v>38716.938999999998</v>
      </c>
      <c r="I19" s="25">
        <f t="shared" si="0"/>
        <v>193</v>
      </c>
      <c r="J19" s="25">
        <f>SUM(E19:I19)</f>
        <v>96416.57799999998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1384</v>
      </c>
      <c r="D22" s="34">
        <f t="shared" si="1"/>
        <v>712</v>
      </c>
      <c r="E22" s="34">
        <f t="shared" si="1"/>
        <v>6488.98</v>
      </c>
      <c r="F22" s="34">
        <f t="shared" si="1"/>
        <v>42389.938999999998</v>
      </c>
      <c r="G22" s="34">
        <f t="shared" si="1"/>
        <v>5386.88</v>
      </c>
      <c r="H22" s="34">
        <f t="shared" si="1"/>
        <v>38716.938999999998</v>
      </c>
      <c r="I22" s="34">
        <f t="shared" si="1"/>
        <v>193</v>
      </c>
      <c r="J22" s="35">
        <f t="shared" si="1"/>
        <v>93175.737999999998</v>
      </c>
      <c r="M22" s="19"/>
    </row>
    <row r="23" spans="2:16" ht="12.75" x14ac:dyDescent="0.2">
      <c r="B23" s="62" t="s">
        <v>9</v>
      </c>
      <c r="C23" s="63">
        <f>C24+C28+C34+C36+C32+C26</f>
        <v>684</v>
      </c>
      <c r="D23" s="63">
        <f t="shared" ref="D23:F23" si="2">D24+D28+D34+D36+D32+D26</f>
        <v>362</v>
      </c>
      <c r="E23" s="63">
        <f t="shared" si="2"/>
        <v>0</v>
      </c>
      <c r="F23" s="63">
        <f t="shared" si="2"/>
        <v>23205.749</v>
      </c>
      <c r="G23" s="63">
        <f>G24+G28+G34+G36+G32+G26</f>
        <v>5386.88</v>
      </c>
      <c r="H23" s="63">
        <f t="shared" ref="H23:I23" si="3">H24+H28+H34+H36+H32+H26</f>
        <v>27362.388999999996</v>
      </c>
      <c r="I23" s="63">
        <f t="shared" si="3"/>
        <v>0</v>
      </c>
      <c r="J23" s="64">
        <f t="shared" ref="J23:J43" si="4">SUM(E23:I23)</f>
        <v>55955.017999999996</v>
      </c>
      <c r="M23" s="19"/>
    </row>
    <row r="24" spans="2:16" ht="12.75" x14ac:dyDescent="0.2">
      <c r="B24" s="10" t="s">
        <v>10</v>
      </c>
      <c r="C24" s="36">
        <f t="shared" ref="C24:I24" si="5">C25</f>
        <v>425</v>
      </c>
      <c r="D24" s="36">
        <f t="shared" si="5"/>
        <v>228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x14ac:dyDescent="0.2">
      <c r="B25" s="37" t="s">
        <v>11</v>
      </c>
      <c r="C25" s="12">
        <v>425</v>
      </c>
      <c r="D25" s="12">
        <v>228</v>
      </c>
      <c r="E25" s="12">
        <v>0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258</v>
      </c>
      <c r="D28" s="42">
        <f t="shared" si="7"/>
        <v>133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0</v>
      </c>
    </row>
    <row r="29" spans="2:16" s="11" customFormat="1" x14ac:dyDescent="0.2">
      <c r="B29" s="43" t="s">
        <v>15</v>
      </c>
      <c r="C29" s="12">
        <v>258</v>
      </c>
      <c r="D29" s="12">
        <v>133</v>
      </c>
      <c r="E29" s="12"/>
      <c r="F29" s="38">
        <v>0</v>
      </c>
      <c r="G29" s="39">
        <v>0</v>
      </c>
      <c r="H29" s="38"/>
      <c r="I29" s="38">
        <v>0</v>
      </c>
      <c r="J29" s="36">
        <f t="shared" si="4"/>
        <v>0</v>
      </c>
      <c r="P29" s="40"/>
    </row>
    <row r="30" spans="2:16" s="11" customFormat="1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</v>
      </c>
      <c r="D34" s="36">
        <f t="shared" si="9"/>
        <v>1</v>
      </c>
      <c r="E34" s="36">
        <f t="shared" si="9"/>
        <v>0</v>
      </c>
      <c r="F34" s="36">
        <f t="shared" si="9"/>
        <v>23178.749</v>
      </c>
      <c r="G34" s="36">
        <f t="shared" si="9"/>
        <v>5386.88</v>
      </c>
      <c r="H34" s="36">
        <f t="shared" si="9"/>
        <v>27197.388999999996</v>
      </c>
      <c r="I34" s="36">
        <f t="shared" si="9"/>
        <v>0</v>
      </c>
      <c r="J34" s="36">
        <f t="shared" si="4"/>
        <v>55763.017999999996</v>
      </c>
      <c r="P34" s="40"/>
    </row>
    <row r="35" spans="1:18" s="11" customFormat="1" x14ac:dyDescent="0.2">
      <c r="B35" s="41" t="s">
        <v>21</v>
      </c>
      <c r="C35" s="12">
        <v>1</v>
      </c>
      <c r="D35" s="12">
        <v>1</v>
      </c>
      <c r="E35" s="12"/>
      <c r="F35" s="38">
        <v>23178.749</v>
      </c>
      <c r="G35" s="39">
        <v>5386.88</v>
      </c>
      <c r="H35" s="38">
        <v>27197.388999999996</v>
      </c>
      <c r="I35" s="38">
        <v>0</v>
      </c>
      <c r="J35" s="36">
        <f t="shared" si="4"/>
        <v>55763.017999999996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27</v>
      </c>
      <c r="G36" s="36">
        <f>G37</f>
        <v>0</v>
      </c>
      <c r="H36" s="36">
        <f>H37</f>
        <v>165</v>
      </c>
      <c r="I36" s="36">
        <f>I37</f>
        <v>0</v>
      </c>
      <c r="J36" s="36">
        <f t="shared" si="4"/>
        <v>192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27</v>
      </c>
      <c r="G37" s="39">
        <v>0</v>
      </c>
      <c r="H37" s="38">
        <v>165</v>
      </c>
      <c r="I37" s="38">
        <v>0</v>
      </c>
      <c r="J37" s="36">
        <f t="shared" si="4"/>
        <v>192</v>
      </c>
      <c r="P37" s="40"/>
    </row>
    <row r="38" spans="1:18" ht="12.75" x14ac:dyDescent="0.2">
      <c r="B38" s="62" t="s">
        <v>24</v>
      </c>
      <c r="C38" s="63">
        <f>C39+C41+C44</f>
        <v>700</v>
      </c>
      <c r="D38" s="63">
        <f>D39+D41+D44</f>
        <v>350</v>
      </c>
      <c r="E38" s="63">
        <f>E39+E41+E44</f>
        <v>6488.98</v>
      </c>
      <c r="F38" s="63">
        <f>F39+F41+F44</f>
        <v>19184.189999999999</v>
      </c>
      <c r="G38" s="63">
        <f t="shared" ref="G38:I38" si="11">G39+G41+G44</f>
        <v>0</v>
      </c>
      <c r="H38" s="63">
        <f t="shared" si="11"/>
        <v>11354.55</v>
      </c>
      <c r="I38" s="63">
        <f t="shared" si="11"/>
        <v>193</v>
      </c>
      <c r="J38" s="63">
        <f>SUM(E38:I38)</f>
        <v>37220.720000000001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13175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13175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13175</v>
      </c>
      <c r="G40" s="39">
        <v>0</v>
      </c>
      <c r="H40" s="38">
        <v>0</v>
      </c>
      <c r="I40" s="38">
        <v>0</v>
      </c>
      <c r="J40" s="36">
        <f t="shared" si="4"/>
        <v>13175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16</v>
      </c>
      <c r="D41" s="42">
        <f t="shared" si="13"/>
        <v>8</v>
      </c>
      <c r="E41" s="42">
        <f t="shared" si="13"/>
        <v>152.98000000000002</v>
      </c>
      <c r="F41" s="42">
        <f t="shared" si="13"/>
        <v>5363.19</v>
      </c>
      <c r="G41" s="42">
        <f t="shared" si="13"/>
        <v>0</v>
      </c>
      <c r="H41" s="42">
        <f t="shared" si="13"/>
        <v>0</v>
      </c>
      <c r="I41" s="42">
        <f t="shared" si="13"/>
        <v>193</v>
      </c>
      <c r="J41" s="36">
        <f t="shared" si="4"/>
        <v>5709.17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4210</v>
      </c>
      <c r="G42" s="39">
        <v>0</v>
      </c>
      <c r="H42" s="38">
        <v>0</v>
      </c>
      <c r="I42" s="38">
        <v>193</v>
      </c>
      <c r="J42" s="36">
        <f t="shared" si="4"/>
        <v>4403</v>
      </c>
      <c r="P42" s="40"/>
    </row>
    <row r="43" spans="1:18" s="11" customFormat="1" x14ac:dyDescent="0.2">
      <c r="B43" s="43" t="s">
        <v>29</v>
      </c>
      <c r="C43" s="12">
        <v>16</v>
      </c>
      <c r="D43" s="12">
        <v>8</v>
      </c>
      <c r="E43" s="12">
        <v>152.98000000000002</v>
      </c>
      <c r="F43" s="38">
        <v>1153.1899999999998</v>
      </c>
      <c r="G43" s="39">
        <v>0</v>
      </c>
      <c r="H43" s="38">
        <v>0</v>
      </c>
      <c r="I43" s="38">
        <v>0</v>
      </c>
      <c r="J43" s="36">
        <f t="shared" si="4"/>
        <v>1306.1699999999998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684</v>
      </c>
      <c r="D44" s="36">
        <f t="shared" si="14"/>
        <v>342</v>
      </c>
      <c r="E44" s="36">
        <f>E45</f>
        <v>6336</v>
      </c>
      <c r="F44" s="36">
        <f>F45</f>
        <v>646</v>
      </c>
      <c r="G44" s="36">
        <f>G45</f>
        <v>0</v>
      </c>
      <c r="H44" s="36">
        <f>H45</f>
        <v>11354.55</v>
      </c>
      <c r="I44" s="36">
        <f>I45</f>
        <v>0</v>
      </c>
      <c r="J44" s="36">
        <f>SUM(E44:I44)</f>
        <v>18336.55</v>
      </c>
      <c r="P44" s="40"/>
    </row>
    <row r="45" spans="1:18" s="11" customFormat="1" ht="12.75" thickBot="1" x14ac:dyDescent="0.25">
      <c r="B45" s="45" t="s">
        <v>41</v>
      </c>
      <c r="C45" s="12">
        <v>684</v>
      </c>
      <c r="D45" s="12">
        <v>342</v>
      </c>
      <c r="E45" s="12">
        <v>6336</v>
      </c>
      <c r="F45" s="46">
        <v>646</v>
      </c>
      <c r="G45" s="47">
        <v>0</v>
      </c>
      <c r="H45" s="39">
        <v>11354.55</v>
      </c>
      <c r="I45" s="46">
        <v>0</v>
      </c>
      <c r="J45" s="48">
        <f>SUM(E45:I45)</f>
        <v>18336.55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3240.84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3240.84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3240.84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3240.84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3051.84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3051.84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3051.84</v>
      </c>
      <c r="G52" s="39">
        <v>0</v>
      </c>
      <c r="H52" s="38">
        <v>0</v>
      </c>
      <c r="I52" s="38">
        <v>0</v>
      </c>
      <c r="J52" s="51">
        <f t="shared" si="18"/>
        <v>3051.84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112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112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112</v>
      </c>
      <c r="G54" s="12">
        <v>0</v>
      </c>
      <c r="H54" s="12">
        <v>0</v>
      </c>
      <c r="I54" s="12">
        <v>0</v>
      </c>
      <c r="J54" s="51">
        <f>SUM(E54:I54)</f>
        <v>112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77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77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77</v>
      </c>
      <c r="G56" s="12">
        <v>0</v>
      </c>
      <c r="H56" s="12"/>
      <c r="I56" s="12">
        <v>0</v>
      </c>
      <c r="J56" s="51">
        <f>SUM(E56:I56)</f>
        <v>77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2024-10-31T21:40:10Z</dcterms:modified>
</cp:coreProperties>
</file>