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13 ANUAL 2024\"/>
    </mc:Choice>
  </mc:AlternateContent>
  <xr:revisionPtr revIDLastSave="0" documentId="13_ncr:1_{1C815F2D-336E-4AAE-9813-644C3C23EDE4}" xr6:coauthVersionLast="47" xr6:coauthVersionMax="47" xr10:uidLastSave="{00000000-0000-0000-0000-000000000000}"/>
  <bookViews>
    <workbookView xWindow="-108" yWindow="-108" windowWidth="23256" windowHeight="13896" tabRatio="858" firstSheet="1" activeTab="5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9" l="1"/>
  <c r="N48" i="9"/>
  <c r="N51" i="9"/>
  <c r="N52" i="9"/>
  <c r="N53" i="9"/>
  <c r="N54" i="9"/>
  <c r="N55" i="9"/>
  <c r="N47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M28" i="9"/>
  <c r="M29" i="9"/>
  <c r="M30" i="9"/>
  <c r="M34" i="9"/>
  <c r="M35" i="9"/>
  <c r="M36" i="9"/>
  <c r="M37" i="9"/>
  <c r="M38" i="9"/>
  <c r="M39" i="9"/>
  <c r="M40" i="9"/>
  <c r="M41" i="9"/>
  <c r="M43" i="9"/>
  <c r="M44" i="9"/>
  <c r="M45" i="9"/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J55" i="10" s="1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H48" i="10" s="1"/>
  <c r="H47" i="10" s="1"/>
  <c r="G51" i="10"/>
  <c r="G48" i="10" s="1"/>
  <c r="G47" i="10" s="1"/>
  <c r="F51" i="10"/>
  <c r="E51" i="10"/>
  <c r="D51" i="10"/>
  <c r="D48" i="10" s="1"/>
  <c r="D47" i="10" s="1"/>
  <c r="C51" i="10"/>
  <c r="C48" i="10" s="1"/>
  <c r="C47" i="10" s="1"/>
  <c r="J50" i="10"/>
  <c r="I49" i="10"/>
  <c r="H49" i="10"/>
  <c r="G49" i="10"/>
  <c r="F49" i="10"/>
  <c r="E49" i="10"/>
  <c r="J49" i="10" s="1"/>
  <c r="D49" i="10"/>
  <c r="C49" i="10"/>
  <c r="I48" i="10"/>
  <c r="E48" i="10"/>
  <c r="I47" i="10"/>
  <c r="E47" i="10"/>
  <c r="J45" i="10"/>
  <c r="I44" i="10"/>
  <c r="H44" i="10"/>
  <c r="G44" i="10"/>
  <c r="F44" i="10"/>
  <c r="E44" i="10"/>
  <c r="D44" i="10"/>
  <c r="C44" i="10"/>
  <c r="J43" i="10"/>
  <c r="J42" i="10"/>
  <c r="I41" i="10"/>
  <c r="H41" i="10"/>
  <c r="G41" i="10"/>
  <c r="F41" i="10"/>
  <c r="E41" i="10"/>
  <c r="D41" i="10"/>
  <c r="C41" i="10"/>
  <c r="J40" i="10"/>
  <c r="I39" i="10"/>
  <c r="I38" i="10" s="1"/>
  <c r="H39" i="10"/>
  <c r="G39" i="10"/>
  <c r="F39" i="10"/>
  <c r="E39" i="10"/>
  <c r="D39" i="10"/>
  <c r="C39" i="10"/>
  <c r="G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I23" i="10" s="1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E23" i="10"/>
  <c r="C38" i="10" l="1"/>
  <c r="D38" i="10"/>
  <c r="H38" i="10"/>
  <c r="F38" i="10"/>
  <c r="F48" i="10"/>
  <c r="F47" i="10" s="1"/>
  <c r="J51" i="10"/>
  <c r="J44" i="10"/>
  <c r="E38" i="10"/>
  <c r="J34" i="10"/>
  <c r="J28" i="10"/>
  <c r="I22" i="10"/>
  <c r="I19" i="10" s="1"/>
  <c r="H23" i="10"/>
  <c r="H22" i="10" s="1"/>
  <c r="H19" i="10" s="1"/>
  <c r="G23" i="10"/>
  <c r="G22" i="10" s="1"/>
  <c r="G19" i="10" s="1"/>
  <c r="J24" i="10"/>
  <c r="F23" i="10"/>
  <c r="J39" i="10"/>
  <c r="J38" i="10"/>
  <c r="J41" i="10"/>
  <c r="D23" i="10"/>
  <c r="D22" i="10" s="1"/>
  <c r="D19" i="10" s="1"/>
  <c r="C23" i="10"/>
  <c r="C22" i="10" s="1"/>
  <c r="C19" i="10" s="1"/>
  <c r="J47" i="10"/>
  <c r="J36" i="10"/>
  <c r="J53" i="10"/>
  <c r="J48" i="10" s="1"/>
  <c r="E22" i="10"/>
  <c r="E19" i="10" s="1"/>
  <c r="J23" i="10" l="1"/>
  <c r="J22" i="10" s="1"/>
  <c r="F22" i="10"/>
  <c r="F19" i="10" s="1"/>
  <c r="J19" i="10" s="1"/>
  <c r="C49" i="6" l="1"/>
  <c r="D49" i="6"/>
  <c r="D48" i="6" s="1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J53" i="6" s="1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J55" i="6" l="1"/>
  <c r="F48" i="6"/>
  <c r="J51" i="6"/>
  <c r="I48" i="6"/>
  <c r="I47" i="6" s="1"/>
  <c r="E48" i="6"/>
  <c r="E47" i="6" s="1"/>
  <c r="H48" i="6"/>
  <c r="H47" i="6" s="1"/>
  <c r="G48" i="6"/>
  <c r="C48" i="6"/>
  <c r="D47" i="6"/>
  <c r="G47" i="6"/>
  <c r="C47" i="6"/>
  <c r="J57" i="6"/>
  <c r="F4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L32" i="9"/>
  <c r="K32" i="9"/>
  <c r="I32" i="9"/>
  <c r="H32" i="9"/>
  <c r="G32" i="9"/>
  <c r="F32" i="9"/>
  <c r="E32" i="9"/>
  <c r="D32" i="9"/>
  <c r="C32" i="9"/>
  <c r="J31" i="9"/>
  <c r="J30" i="9"/>
  <c r="J29" i="9"/>
  <c r="L28" i="9"/>
  <c r="K28" i="9"/>
  <c r="I28" i="9"/>
  <c r="H28" i="9"/>
  <c r="G28" i="9"/>
  <c r="F28" i="9"/>
  <c r="E28" i="9"/>
  <c r="D28" i="9"/>
  <c r="C28" i="9"/>
  <c r="J27" i="9"/>
  <c r="L26" i="9"/>
  <c r="K26" i="9"/>
  <c r="I26" i="9"/>
  <c r="H26" i="9"/>
  <c r="G26" i="9"/>
  <c r="F26" i="9"/>
  <c r="E26" i="9"/>
  <c r="D26" i="9"/>
  <c r="C26" i="9"/>
  <c r="M25" i="9"/>
  <c r="J25" i="9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J24" i="9"/>
  <c r="L38" i="9"/>
  <c r="L23" i="9"/>
  <c r="K23" i="9"/>
  <c r="J36" i="9"/>
  <c r="F23" i="9"/>
  <c r="J34" i="9"/>
  <c r="J32" i="9"/>
  <c r="C23" i="9"/>
  <c r="G23" i="9"/>
  <c r="G22" i="9" s="1"/>
  <c r="D23" i="9"/>
  <c r="H23" i="9"/>
  <c r="J28" i="9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L48" i="9"/>
  <c r="L47" i="9" s="1"/>
  <c r="J57" i="9"/>
  <c r="J58" i="9"/>
  <c r="F38" i="9"/>
  <c r="F48" i="9"/>
  <c r="F47" i="9" s="1"/>
  <c r="E23" i="9"/>
  <c r="K22" i="9" l="1"/>
  <c r="K19" i="9" s="1"/>
  <c r="C22" i="9"/>
  <c r="C19" i="9" s="1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J48" i="9"/>
  <c r="E22" i="9"/>
  <c r="E19" i="9" s="1"/>
  <c r="J23" i="9"/>
  <c r="M22" i="9" l="1"/>
  <c r="M19" i="9"/>
  <c r="J19" i="9"/>
  <c r="N19" i="9" s="1"/>
  <c r="J22" i="9"/>
  <c r="N22" i="9" s="1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<sst xmlns="http://schemas.openxmlformats.org/spreadsheetml/2006/main" count="353" uniqueCount="58">
  <si>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</si>
  <si>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</si>
  <si>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</si>
  <si>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</si>
  <si>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</si>
  <si>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</si>
  <si>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</si>
  <si>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</si>
  <si>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</si>
  <si>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</si>
  <si>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</si>
  <si>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</si>
  <si>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</si>
  <si>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</si>
  <si>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</si>
  <si>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</si>
  <si>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</si>
  <si>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</si>
  <si>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</si>
  <si>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</si>
  <si>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</si>
  <si>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</si>
  <si>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</si>
  <si>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</si>
  <si>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</si>
  <si>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</si>
  <si>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</si>
  <si>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</si>
  <si>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</si>
  <si>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</si>
  <si>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</si>
  <si>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</si>
  <si>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</si>
  <si>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</si>
  <si>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</si>
  <si>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</si>
  <si>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</si>
  <si>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</si>
  <si>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</si>
  <si>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</si>
  <si>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</si>
  <si>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</si>
  <si>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</si>
  <si>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</si>
  <si>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</si>
  <si>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</si>
  <si>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</si>
  <si>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</si>
  <si>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</si>
  <si>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(Año-24)</t>
  </si>
  <si>
    <t>Unidades
(Año-24)</t>
  </si>
  <si>
    <t>TM
(Año-24)</t>
  </si>
  <si>
    <t>Total
TM
(Año-24)</t>
  </si>
  <si>
    <t>TOTAL
TEUS
(Año-23)</t>
  </si>
  <si>
    <t>TOTAL
TM
(Año-23)</t>
  </si>
  <si>
    <t>%
VARIACIÓN TEUS
(Año -2024/2023)</t>
  </si>
  <si>
    <t>%
VARIACIÓN TM 
(Año - 2024/2023)</t>
  </si>
  <si>
    <t>Elaborado por el Área de Estadísticas - DOMA, 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</si>
</sst>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AÑO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AÑO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AÑO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AÑO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AÑO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AÑO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X77"/>
  <sheetViews>
    <sheetView showGridLines="0" zoomScale="80" zoomScaleNormal="80" zoomScaleSheetLayoutView="100" workbookViewId="0">
      <selection activeCell="H61" sqref="H61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53</v>
      </c>
      <c r="L15" s="80" t="s">
        <v>54</v>
      </c>
      <c r="M15" s="83" t="s">
        <v>55</v>
      </c>
      <c r="N15" s="83" t="s">
        <v>56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4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4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4" ht="14.4" thickBot="1" x14ac:dyDescent="0.25">
      <c r="B19" s="24" t="s">
        <v>6</v>
      </c>
      <c r="C19" s="25">
        <f t="shared" ref="C19:I19" si="0">+C22+C47</f>
        <v>3486076</v>
      </c>
      <c r="D19" s="25">
        <f t="shared" si="0"/>
        <v>2030679</v>
      </c>
      <c r="E19" s="25">
        <f t="shared" si="0"/>
        <v>33451997.733950008</v>
      </c>
      <c r="F19" s="25">
        <f t="shared" si="0"/>
        <v>3311611.7316999994</v>
      </c>
      <c r="G19" s="25">
        <f t="shared" si="0"/>
        <v>23814182.218999993</v>
      </c>
      <c r="H19" s="25">
        <f t="shared" si="0"/>
        <v>2900375.4870000002</v>
      </c>
      <c r="I19" s="25">
        <f t="shared" si="0"/>
        <v>301253.16074100003</v>
      </c>
      <c r="J19" s="25">
        <f>SUM(E19:I19)</f>
        <v>63779420.332391009</v>
      </c>
      <c r="K19" s="55">
        <f>+K22+K47</f>
        <v>3130693</v>
      </c>
      <c r="L19" s="55">
        <f>+L22+L47</f>
        <v>55723339.678681165</v>
      </c>
      <c r="M19" s="66">
        <f>(C19/K19)-1</f>
        <v>0.11351576152628184</v>
      </c>
      <c r="N19" s="67">
        <f>(J19/L19)-1</f>
        <v>0.14457282532173799</v>
      </c>
    </row>
    <row r="20" spans="2:24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4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4" ht="13.8" thickBot="1" x14ac:dyDescent="0.25">
      <c r="B22" s="33" t="s">
        <v>8</v>
      </c>
      <c r="C22" s="34">
        <f t="shared" ref="C22:L22" si="1">+C23+C38</f>
        <v>3486076</v>
      </c>
      <c r="D22" s="34">
        <f t="shared" si="1"/>
        <v>2030679</v>
      </c>
      <c r="E22" s="34">
        <f t="shared" si="1"/>
        <v>33451997.733950008</v>
      </c>
      <c r="F22" s="34">
        <f t="shared" si="1"/>
        <v>3263845.1116999993</v>
      </c>
      <c r="G22" s="34">
        <f t="shared" si="1"/>
        <v>23811907.728999995</v>
      </c>
      <c r="H22" s="34">
        <f t="shared" si="1"/>
        <v>2880866.5970000001</v>
      </c>
      <c r="I22" s="34">
        <f t="shared" si="1"/>
        <v>301253.16074100003</v>
      </c>
      <c r="J22" s="35">
        <f t="shared" si="1"/>
        <v>63709870.332391001</v>
      </c>
      <c r="K22" s="56">
        <f t="shared" si="1"/>
        <v>3130693</v>
      </c>
      <c r="L22" s="56">
        <f t="shared" si="1"/>
        <v>55649414.208681166</v>
      </c>
      <c r="M22" s="68">
        <f>(C22/K22)-1</f>
        <v>0.11351576152628184</v>
      </c>
      <c r="N22" s="68">
        <f>(J22/L22)-1</f>
        <v>0.1448435035359712</v>
      </c>
      <c r="Q22" s="19"/>
    </row>
    <row r="23" spans="2:24" ht="15" thickBot="1" x14ac:dyDescent="0.35">
      <c r="B23" s="62" t="s">
        <v>9</v>
      </c>
      <c r="C23" s="63">
        <f>C24+C28+C34+C36+C32+C26</f>
        <v>3477003</v>
      </c>
      <c r="D23" s="63">
        <f t="shared" ref="D23:F23" si="2">D24+D28+D34+D36+D32+D26</f>
        <v>2026139</v>
      </c>
      <c r="E23" s="63">
        <f t="shared" si="2"/>
        <v>33376521.803950008</v>
      </c>
      <c r="F23" s="63">
        <f t="shared" si="2"/>
        <v>3013534.5616999995</v>
      </c>
      <c r="G23" s="63">
        <f>G24+G28+G34+G36+G32+G26</f>
        <v>23811907.728999995</v>
      </c>
      <c r="H23" s="63">
        <f t="shared" ref="H23:I23" si="3">H24+H28+H34+H36+H32+H26</f>
        <v>2757078.727</v>
      </c>
      <c r="I23" s="63">
        <f t="shared" si="3"/>
        <v>298543.16074100003</v>
      </c>
      <c r="J23" s="64">
        <f t="shared" ref="J23:J43" si="4">SUM(E23:I23)</f>
        <v>63257585.982391</v>
      </c>
      <c r="K23" s="57">
        <f>K24+K28+K32+K34+K36+K26</f>
        <v>3120957</v>
      </c>
      <c r="L23" s="57">
        <f>L24+L28+L32+L34+L36+L26</f>
        <v>55203588.11868117</v>
      </c>
      <c r="M23" s="68">
        <f t="shared" ref="M23:M59" si="5">(C23/K23)-1</f>
        <v>0.1140823151360304</v>
      </c>
      <c r="N23" s="68">
        <f t="shared" ref="N23:N59" si="6">(J23/L23)-1</f>
        <v>0.14589627482899648</v>
      </c>
      <c r="Q23" s="19"/>
      <c r="U23"/>
      <c r="V23"/>
      <c r="W23"/>
      <c r="X23"/>
    </row>
    <row r="24" spans="2:24" ht="15" thickBot="1" x14ac:dyDescent="0.35">
      <c r="B24" s="10" t="s">
        <v>10</v>
      </c>
      <c r="C24" s="36">
        <f t="shared" ref="C24:I24" si="7">C25</f>
        <v>309180</v>
      </c>
      <c r="D24" s="36">
        <f t="shared" si="7"/>
        <v>168284</v>
      </c>
      <c r="E24" s="36">
        <f t="shared" si="7"/>
        <v>1892064.446</v>
      </c>
      <c r="F24" s="36">
        <f t="shared" si="7"/>
        <v>39082.855000000003</v>
      </c>
      <c r="G24" s="36">
        <f t="shared" si="7"/>
        <v>618883.00999999989</v>
      </c>
      <c r="H24" s="36">
        <f t="shared" si="7"/>
        <v>92452.347000000009</v>
      </c>
      <c r="I24" s="36">
        <f t="shared" si="7"/>
        <v>0</v>
      </c>
      <c r="J24" s="36">
        <f t="shared" si="4"/>
        <v>2642482.6579999998</v>
      </c>
      <c r="K24" s="57">
        <f>K25</f>
        <v>323647</v>
      </c>
      <c r="L24" s="57">
        <f>L25</f>
        <v>2581277.6649999958</v>
      </c>
      <c r="M24" s="68">
        <f t="shared" si="5"/>
        <v>-4.4699935423470616E-2</v>
      </c>
      <c r="N24" s="68">
        <f t="shared" si="6"/>
        <v>2.3711123305289128E-2</v>
      </c>
      <c r="Q24" s="19"/>
      <c r="U24"/>
      <c r="V24"/>
      <c r="W24"/>
      <c r="X24"/>
    </row>
    <row r="25" spans="2:24" s="11" customFormat="1" ht="15" thickBot="1" x14ac:dyDescent="0.35">
      <c r="B25" s="37" t="s">
        <v>11</v>
      </c>
      <c r="C25" s="12">
        <v>309180</v>
      </c>
      <c r="D25" s="12">
        <v>168284</v>
      </c>
      <c r="E25" s="12">
        <v>1892064.446</v>
      </c>
      <c r="F25" s="38">
        <v>39082.855000000003</v>
      </c>
      <c r="G25" s="39">
        <v>618883.00999999989</v>
      </c>
      <c r="H25" s="38">
        <v>92452.347000000009</v>
      </c>
      <c r="I25" s="38">
        <v>0</v>
      </c>
      <c r="J25" s="36">
        <f t="shared" si="4"/>
        <v>2642482.6579999998</v>
      </c>
      <c r="K25" s="58">
        <v>323647</v>
      </c>
      <c r="L25" s="58">
        <v>2581277.6649999958</v>
      </c>
      <c r="M25" s="68">
        <f t="shared" si="5"/>
        <v>-4.4699935423470616E-2</v>
      </c>
      <c r="N25" s="68">
        <f t="shared" si="6"/>
        <v>2.3711123305289128E-2</v>
      </c>
      <c r="T25" s="40"/>
      <c r="U25"/>
      <c r="V25"/>
      <c r="W25"/>
      <c r="X25"/>
    </row>
    <row r="26" spans="2:24" s="11" customFormat="1" ht="15" thickBot="1" x14ac:dyDescent="0.35">
      <c r="B26" s="10" t="s">
        <v>12</v>
      </c>
      <c r="C26" s="36">
        <f t="shared" ref="C26:D26" si="8">C27</f>
        <v>10401</v>
      </c>
      <c r="D26" s="36">
        <f t="shared" si="8"/>
        <v>5303</v>
      </c>
      <c r="E26" s="36">
        <f>E27</f>
        <v>50757.709000000003</v>
      </c>
      <c r="F26" s="36">
        <f>F27</f>
        <v>12720.73</v>
      </c>
      <c r="G26" s="36">
        <f>G27</f>
        <v>3876115.3629999999</v>
      </c>
      <c r="H26" s="36">
        <f>H27</f>
        <v>13404.486999999997</v>
      </c>
      <c r="I26" s="36">
        <f>I27</f>
        <v>0</v>
      </c>
      <c r="J26" s="36">
        <f t="shared" si="4"/>
        <v>3952998.2889999999</v>
      </c>
      <c r="K26" s="57">
        <f>K27</f>
        <v>0</v>
      </c>
      <c r="L26" s="57">
        <f>L27</f>
        <v>3270937.2989999992</v>
      </c>
      <c r="M26" s="68" t="s">
        <v>13</v>
      </c>
      <c r="N26" s="68">
        <f t="shared" si="6"/>
        <v>0.20852157276402772</v>
      </c>
      <c r="T26" s="40"/>
      <c r="U26"/>
      <c r="V26"/>
      <c r="W26"/>
      <c r="X26"/>
    </row>
    <row r="27" spans="2:24" s="40" customFormat="1" ht="15" thickBot="1" x14ac:dyDescent="0.35">
      <c r="B27" s="41" t="s">
        <v>40</v>
      </c>
      <c r="C27" s="12">
        <v>10401</v>
      </c>
      <c r="D27" s="12">
        <v>5303</v>
      </c>
      <c r="E27" s="39">
        <v>50757.709000000003</v>
      </c>
      <c r="F27" s="38">
        <v>12720.73</v>
      </c>
      <c r="G27" s="39">
        <v>3876115.3629999999</v>
      </c>
      <c r="H27" s="38">
        <v>13404.486999999997</v>
      </c>
      <c r="I27" s="38">
        <v>0</v>
      </c>
      <c r="J27" s="36">
        <f t="shared" si="4"/>
        <v>3952998.2889999999</v>
      </c>
      <c r="K27" s="58">
        <v>0</v>
      </c>
      <c r="L27" s="58">
        <v>3270937.2989999992</v>
      </c>
      <c r="M27" s="68" t="s">
        <v>13</v>
      </c>
      <c r="N27" s="68">
        <f t="shared" si="6"/>
        <v>0.20852157276402772</v>
      </c>
      <c r="U27"/>
      <c r="V27"/>
      <c r="W27"/>
      <c r="X27"/>
    </row>
    <row r="28" spans="2:24" ht="15" thickBot="1" x14ac:dyDescent="0.35">
      <c r="B28" s="10" t="s">
        <v>14</v>
      </c>
      <c r="C28" s="42">
        <f t="shared" ref="C28:D28" si="9">SUM(C29:C31)</f>
        <v>3070212</v>
      </c>
      <c r="D28" s="42">
        <f t="shared" si="9"/>
        <v>1806299</v>
      </c>
      <c r="E28" s="42">
        <f t="shared" ref="E28:I28" si="10">SUM(E29:E31)</f>
        <v>30758291.496950008</v>
      </c>
      <c r="F28" s="42">
        <f t="shared" si="10"/>
        <v>2059071.7370999996</v>
      </c>
      <c r="G28" s="42">
        <f t="shared" si="10"/>
        <v>8603440.6989999991</v>
      </c>
      <c r="H28" s="42">
        <f t="shared" si="10"/>
        <v>2417007.2139999997</v>
      </c>
      <c r="I28" s="42">
        <f t="shared" si="10"/>
        <v>280364.87690000003</v>
      </c>
      <c r="J28" s="36">
        <f t="shared" si="4"/>
        <v>44118176.023950011</v>
      </c>
      <c r="K28" s="57">
        <f>SUM(K29:K31)</f>
        <v>2757429</v>
      </c>
      <c r="L28" s="57">
        <f>SUM(L29:L31)</f>
        <v>38560720.244269997</v>
      </c>
      <c r="M28" s="68">
        <f t="shared" si="5"/>
        <v>0.11343283906856705</v>
      </c>
      <c r="N28" s="68">
        <f t="shared" si="6"/>
        <v>0.14412219856048547</v>
      </c>
      <c r="U28"/>
      <c r="V28"/>
      <c r="W28"/>
      <c r="X28"/>
    </row>
    <row r="29" spans="2:24" s="11" customFormat="1" ht="15" thickBot="1" x14ac:dyDescent="0.35">
      <c r="B29" s="43" t="s">
        <v>15</v>
      </c>
      <c r="C29" s="12">
        <v>1111077</v>
      </c>
      <c r="D29" s="12">
        <v>637384</v>
      </c>
      <c r="E29" s="12">
        <v>9177450.1460000016</v>
      </c>
      <c r="F29" s="38">
        <v>2059071.7370999996</v>
      </c>
      <c r="G29" s="39">
        <v>5697172.9400000004</v>
      </c>
      <c r="H29" s="38">
        <v>2417007.2139999997</v>
      </c>
      <c r="I29" s="38">
        <v>280364.87690000003</v>
      </c>
      <c r="J29" s="36">
        <f t="shared" si="4"/>
        <v>19631066.914000001</v>
      </c>
      <c r="K29" s="58">
        <v>1115030</v>
      </c>
      <c r="L29" s="58">
        <v>18053825.094759997</v>
      </c>
      <c r="M29" s="68">
        <f t="shared" si="5"/>
        <v>-3.5451960933786664E-3</v>
      </c>
      <c r="N29" s="68">
        <f t="shared" si="6"/>
        <v>8.7363304505358785E-2</v>
      </c>
      <c r="T29" s="40"/>
      <c r="U29"/>
      <c r="V29"/>
      <c r="W29"/>
      <c r="X29"/>
    </row>
    <row r="30" spans="2:24" s="11" customFormat="1" ht="15" thickBot="1" x14ac:dyDescent="0.35">
      <c r="B30" s="43" t="s">
        <v>16</v>
      </c>
      <c r="C30" s="12">
        <v>1959135</v>
      </c>
      <c r="D30" s="12">
        <v>1168915</v>
      </c>
      <c r="E30" s="12">
        <v>21580841.350950006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21580841.350950006</v>
      </c>
      <c r="K30" s="58">
        <v>1642399</v>
      </c>
      <c r="L30" s="58">
        <v>17641945.489510003</v>
      </c>
      <c r="M30" s="68">
        <f t="shared" si="5"/>
        <v>0.19284960597272649</v>
      </c>
      <c r="N30" s="68">
        <f t="shared" si="6"/>
        <v>0.22326879219653484</v>
      </c>
      <c r="T30" s="40"/>
      <c r="U30"/>
      <c r="V30"/>
      <c r="W30"/>
      <c r="X30"/>
    </row>
    <row r="31" spans="2:24" s="11" customFormat="1" ht="15" thickBot="1" x14ac:dyDescent="0.3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2906267.7589999987</v>
      </c>
      <c r="H31" s="38">
        <v>0</v>
      </c>
      <c r="I31" s="38">
        <v>0</v>
      </c>
      <c r="J31" s="36">
        <f t="shared" si="4"/>
        <v>2906267.7589999987</v>
      </c>
      <c r="K31" s="58">
        <v>0</v>
      </c>
      <c r="L31" s="58">
        <v>2864949.66</v>
      </c>
      <c r="M31" s="68" t="s">
        <v>13</v>
      </c>
      <c r="N31" s="68">
        <f t="shared" si="6"/>
        <v>1.4421928446728183E-2</v>
      </c>
      <c r="T31" s="40"/>
      <c r="U31"/>
      <c r="V31"/>
      <c r="W31"/>
      <c r="X31"/>
    </row>
    <row r="32" spans="2:24" s="11" customFormat="1" ht="15" thickBot="1" x14ac:dyDescent="0.35">
      <c r="B32" s="10" t="s">
        <v>18</v>
      </c>
      <c r="C32" s="36">
        <f t="shared" ref="C32:D32" si="11">C33</f>
        <v>77500</v>
      </c>
      <c r="D32" s="36">
        <f t="shared" si="11"/>
        <v>39043</v>
      </c>
      <c r="E32" s="36">
        <f>E33</f>
        <v>568482.95500000019</v>
      </c>
      <c r="F32" s="36">
        <f>F33</f>
        <v>230097.34559999997</v>
      </c>
      <c r="G32" s="36">
        <f>G33</f>
        <v>2962726.8580000009</v>
      </c>
      <c r="H32" s="36">
        <f>H33</f>
        <v>0</v>
      </c>
      <c r="I32" s="36">
        <f>I33</f>
        <v>18178.283841</v>
      </c>
      <c r="J32" s="36">
        <f t="shared" si="4"/>
        <v>3779485.4424410011</v>
      </c>
      <c r="K32" s="57">
        <f>K33</f>
        <v>28246</v>
      </c>
      <c r="L32" s="57">
        <f>L33</f>
        <v>2557353.8024111604</v>
      </c>
      <c r="M32" s="68" t="s">
        <v>39</v>
      </c>
      <c r="N32" s="68">
        <f t="shared" si="6"/>
        <v>0.47788915201235471</v>
      </c>
      <c r="T32" s="40"/>
      <c r="U32"/>
      <c r="V32"/>
      <c r="W32"/>
      <c r="X32"/>
    </row>
    <row r="33" spans="1:24" s="11" customFormat="1" ht="15" thickBot="1" x14ac:dyDescent="0.35">
      <c r="A33" s="40"/>
      <c r="B33" s="43" t="s">
        <v>19</v>
      </c>
      <c r="C33" s="12">
        <v>77500</v>
      </c>
      <c r="D33" s="12">
        <v>39043</v>
      </c>
      <c r="E33" s="12">
        <v>568482.95500000019</v>
      </c>
      <c r="F33" s="38">
        <v>230097.34559999997</v>
      </c>
      <c r="G33" s="39">
        <v>2962726.8580000009</v>
      </c>
      <c r="H33" s="38">
        <v>0</v>
      </c>
      <c r="I33" s="38">
        <v>18178.283841</v>
      </c>
      <c r="J33" s="36">
        <f t="shared" si="4"/>
        <v>3779485.4424410011</v>
      </c>
      <c r="K33" s="58">
        <v>28246</v>
      </c>
      <c r="L33" s="58">
        <v>2557353.8024111604</v>
      </c>
      <c r="M33" s="68" t="s">
        <v>39</v>
      </c>
      <c r="N33" s="68">
        <f t="shared" si="6"/>
        <v>0.47788915201235471</v>
      </c>
      <c r="T33" s="40"/>
      <c r="U33"/>
      <c r="V33"/>
      <c r="W33"/>
      <c r="X33"/>
    </row>
    <row r="34" spans="1:24" s="11" customFormat="1" ht="15" thickBot="1" x14ac:dyDescent="0.35">
      <c r="A34" s="40"/>
      <c r="B34" s="10" t="s">
        <v>20</v>
      </c>
      <c r="C34" s="36">
        <f t="shared" ref="C34:I34" si="12">C35</f>
        <v>4826</v>
      </c>
      <c r="D34" s="36">
        <f t="shared" si="12"/>
        <v>3398</v>
      </c>
      <c r="E34" s="36">
        <f t="shared" si="12"/>
        <v>56854.197</v>
      </c>
      <c r="F34" s="36">
        <f t="shared" si="12"/>
        <v>650811.89400000009</v>
      </c>
      <c r="G34" s="36">
        <f t="shared" si="12"/>
        <v>7279237.7989999987</v>
      </c>
      <c r="H34" s="36">
        <f t="shared" si="12"/>
        <v>231027.679</v>
      </c>
      <c r="I34" s="36">
        <f t="shared" si="12"/>
        <v>0</v>
      </c>
      <c r="J34" s="36">
        <f t="shared" si="4"/>
        <v>8217931.5689999983</v>
      </c>
      <c r="K34" s="57">
        <f>K35</f>
        <v>7280</v>
      </c>
      <c r="L34" s="57">
        <f>L35</f>
        <v>7552462.1080000065</v>
      </c>
      <c r="M34" s="68">
        <f t="shared" si="5"/>
        <v>-0.33708791208791211</v>
      </c>
      <c r="N34" s="68">
        <f t="shared" si="6"/>
        <v>8.8112916223053617E-2</v>
      </c>
      <c r="T34" s="40"/>
      <c r="U34"/>
      <c r="V34"/>
      <c r="W34"/>
      <c r="X34"/>
    </row>
    <row r="35" spans="1:24" s="11" customFormat="1" ht="15" thickBot="1" x14ac:dyDescent="0.35">
      <c r="B35" s="41" t="s">
        <v>21</v>
      </c>
      <c r="C35" s="12">
        <v>4826</v>
      </c>
      <c r="D35" s="12">
        <v>3398</v>
      </c>
      <c r="E35" s="12">
        <v>56854.197</v>
      </c>
      <c r="F35" s="38">
        <v>650811.89400000009</v>
      </c>
      <c r="G35" s="39">
        <v>7279237.7989999987</v>
      </c>
      <c r="H35" s="38">
        <v>231027.679</v>
      </c>
      <c r="I35" s="38">
        <v>0</v>
      </c>
      <c r="J35" s="36">
        <f t="shared" si="4"/>
        <v>8217931.5689999983</v>
      </c>
      <c r="K35" s="58">
        <v>7280</v>
      </c>
      <c r="L35" s="58">
        <v>7552462.1080000065</v>
      </c>
      <c r="M35" s="68">
        <f t="shared" si="5"/>
        <v>-0.33708791208791211</v>
      </c>
      <c r="N35" s="68">
        <f t="shared" si="6"/>
        <v>8.8112916223053617E-2</v>
      </c>
      <c r="T35" s="40"/>
      <c r="U35"/>
      <c r="V35"/>
      <c r="W35"/>
      <c r="X35"/>
    </row>
    <row r="36" spans="1:24" s="11" customFormat="1" ht="15" thickBot="1" x14ac:dyDescent="0.35">
      <c r="B36" s="10" t="s">
        <v>22</v>
      </c>
      <c r="C36" s="36">
        <f t="shared" ref="C36:D36" si="13">C37</f>
        <v>4884</v>
      </c>
      <c r="D36" s="36">
        <f t="shared" si="13"/>
        <v>3812</v>
      </c>
      <c r="E36" s="36">
        <f>E37</f>
        <v>50071</v>
      </c>
      <c r="F36" s="36">
        <f>F37</f>
        <v>21750</v>
      </c>
      <c r="G36" s="36">
        <f>G37</f>
        <v>471504</v>
      </c>
      <c r="H36" s="36">
        <f>H37</f>
        <v>3187</v>
      </c>
      <c r="I36" s="36">
        <f>I37</f>
        <v>0</v>
      </c>
      <c r="J36" s="36">
        <f t="shared" si="4"/>
        <v>546512</v>
      </c>
      <c r="K36" s="57">
        <f>K37</f>
        <v>4355</v>
      </c>
      <c r="L36" s="57">
        <f>L37</f>
        <v>680837</v>
      </c>
      <c r="M36" s="68">
        <f t="shared" si="5"/>
        <v>0.1214695752009185</v>
      </c>
      <c r="N36" s="68">
        <f t="shared" si="6"/>
        <v>-0.19729391910251648</v>
      </c>
      <c r="T36" s="40"/>
      <c r="U36"/>
      <c r="V36"/>
      <c r="W36"/>
      <c r="X36"/>
    </row>
    <row r="37" spans="1:24" s="11" customFormat="1" ht="15" thickBot="1" x14ac:dyDescent="0.35">
      <c r="B37" s="43" t="s">
        <v>23</v>
      </c>
      <c r="C37" s="12">
        <v>4884</v>
      </c>
      <c r="D37" s="12">
        <v>3812</v>
      </c>
      <c r="E37" s="12">
        <v>50071</v>
      </c>
      <c r="F37" s="38">
        <v>21750</v>
      </c>
      <c r="G37" s="39">
        <v>471504</v>
      </c>
      <c r="H37" s="38">
        <v>3187</v>
      </c>
      <c r="I37" s="38">
        <v>0</v>
      </c>
      <c r="J37" s="36">
        <f t="shared" si="4"/>
        <v>546512</v>
      </c>
      <c r="K37" s="58">
        <v>4355</v>
      </c>
      <c r="L37" s="58">
        <v>680837</v>
      </c>
      <c r="M37" s="68">
        <f t="shared" si="5"/>
        <v>0.1214695752009185</v>
      </c>
      <c r="N37" s="68">
        <f t="shared" si="6"/>
        <v>-0.19729391910251648</v>
      </c>
      <c r="T37" s="40"/>
      <c r="U37"/>
      <c r="V37"/>
      <c r="W37"/>
      <c r="X37"/>
    </row>
    <row r="38" spans="1:24" ht="15" thickBot="1" x14ac:dyDescent="0.35">
      <c r="B38" s="62" t="s">
        <v>24</v>
      </c>
      <c r="C38" s="63">
        <f>C39+C41+C44</f>
        <v>9073</v>
      </c>
      <c r="D38" s="63">
        <f>D39+D41+D44</f>
        <v>4540</v>
      </c>
      <c r="E38" s="63">
        <f>E39+E41+E44</f>
        <v>75475.929999999993</v>
      </c>
      <c r="F38" s="63">
        <f>F39+F41+F44</f>
        <v>250310.55000000002</v>
      </c>
      <c r="G38" s="63">
        <f t="shared" ref="G38:I38" si="14">G39+G41+G44</f>
        <v>0</v>
      </c>
      <c r="H38" s="63">
        <f t="shared" si="14"/>
        <v>123787.87000000001</v>
      </c>
      <c r="I38" s="63">
        <f t="shared" si="14"/>
        <v>2710</v>
      </c>
      <c r="J38" s="63">
        <f>SUM(E38:I38)</f>
        <v>452284.35</v>
      </c>
      <c r="K38" s="57">
        <f>K39+K41+K44</f>
        <v>9736</v>
      </c>
      <c r="L38" s="57">
        <f>L39+L41+L44</f>
        <v>445826.08999999985</v>
      </c>
      <c r="M38" s="68">
        <f t="shared" si="5"/>
        <v>-6.8097781429745319E-2</v>
      </c>
      <c r="N38" s="68">
        <f t="shared" si="6"/>
        <v>1.4486052173393826E-2</v>
      </c>
      <c r="U38"/>
      <c r="V38"/>
      <c r="W38"/>
      <c r="X38"/>
    </row>
    <row r="39" spans="1:24" ht="15" thickBot="1" x14ac:dyDescent="0.35">
      <c r="B39" s="10" t="s">
        <v>25</v>
      </c>
      <c r="C39" s="36">
        <f t="shared" ref="C39:D39" si="15">C40</f>
        <v>8</v>
      </c>
      <c r="D39" s="36">
        <f t="shared" si="15"/>
        <v>4</v>
      </c>
      <c r="E39" s="36">
        <f>E40</f>
        <v>202</v>
      </c>
      <c r="F39" s="36">
        <f>F40</f>
        <v>139458</v>
      </c>
      <c r="G39" s="36">
        <f>G40</f>
        <v>0</v>
      </c>
      <c r="H39" s="36">
        <f>H40</f>
        <v>0</v>
      </c>
      <c r="I39" s="36">
        <f>I40</f>
        <v>66</v>
      </c>
      <c r="J39" s="36">
        <f t="shared" si="4"/>
        <v>139726</v>
      </c>
      <c r="K39" s="57">
        <f>K40</f>
        <v>22</v>
      </c>
      <c r="L39" s="57">
        <f>L40</f>
        <v>134141</v>
      </c>
      <c r="M39" s="68">
        <f t="shared" si="5"/>
        <v>-0.63636363636363635</v>
      </c>
      <c r="N39" s="68">
        <f t="shared" si="6"/>
        <v>4.1635294205351059E-2</v>
      </c>
      <c r="U39"/>
      <c r="V39"/>
      <c r="W39"/>
      <c r="X39"/>
    </row>
    <row r="40" spans="1:24" s="11" customFormat="1" ht="15" thickBot="1" x14ac:dyDescent="0.35">
      <c r="B40" s="43" t="s">
        <v>26</v>
      </c>
      <c r="C40" s="12">
        <v>8</v>
      </c>
      <c r="D40" s="12">
        <v>4</v>
      </c>
      <c r="E40" s="12">
        <v>202</v>
      </c>
      <c r="F40" s="38">
        <v>139458</v>
      </c>
      <c r="G40" s="39">
        <v>0</v>
      </c>
      <c r="H40" s="38">
        <v>0</v>
      </c>
      <c r="I40" s="38">
        <v>66</v>
      </c>
      <c r="J40" s="36">
        <f t="shared" si="4"/>
        <v>139726</v>
      </c>
      <c r="K40" s="58">
        <v>22</v>
      </c>
      <c r="L40" s="58">
        <v>134141</v>
      </c>
      <c r="M40" s="68">
        <f t="shared" si="5"/>
        <v>-0.63636363636363635</v>
      </c>
      <c r="N40" s="68">
        <f t="shared" si="6"/>
        <v>4.1635294205351059E-2</v>
      </c>
      <c r="T40" s="40"/>
      <c r="U40"/>
      <c r="V40"/>
      <c r="W40"/>
      <c r="X40"/>
    </row>
    <row r="41" spans="1:24" s="11" customFormat="1" ht="15" thickBot="1" x14ac:dyDescent="0.35">
      <c r="B41" s="10" t="s">
        <v>27</v>
      </c>
      <c r="C41" s="42">
        <f t="shared" ref="C41:I41" si="16">SUM(C42:C43)</f>
        <v>271</v>
      </c>
      <c r="D41" s="42">
        <f t="shared" si="16"/>
        <v>139</v>
      </c>
      <c r="E41" s="42">
        <f t="shared" si="16"/>
        <v>2221.9299999999998</v>
      </c>
      <c r="F41" s="42">
        <f t="shared" si="16"/>
        <v>87546.33</v>
      </c>
      <c r="G41" s="42">
        <f t="shared" si="16"/>
        <v>0</v>
      </c>
      <c r="H41" s="42">
        <f t="shared" si="16"/>
        <v>0</v>
      </c>
      <c r="I41" s="42">
        <f t="shared" si="16"/>
        <v>2644</v>
      </c>
      <c r="J41" s="36">
        <f t="shared" si="4"/>
        <v>92412.26</v>
      </c>
      <c r="K41" s="59">
        <f>K42+K43</f>
        <v>1158</v>
      </c>
      <c r="L41" s="59">
        <f>L42+L43</f>
        <v>103085.14</v>
      </c>
      <c r="M41" s="68">
        <f t="shared" si="5"/>
        <v>-0.76597582037996548</v>
      </c>
      <c r="N41" s="68">
        <f t="shared" si="6"/>
        <v>-0.10353461226322247</v>
      </c>
      <c r="T41" s="40"/>
      <c r="U41"/>
      <c r="V41"/>
      <c r="W41"/>
      <c r="X41"/>
    </row>
    <row r="42" spans="1:24" s="11" customFormat="1" ht="15" thickBot="1" x14ac:dyDescent="0.35">
      <c r="B42" s="43" t="s">
        <v>28</v>
      </c>
      <c r="C42" s="12">
        <v>0</v>
      </c>
      <c r="D42" s="12">
        <v>0</v>
      </c>
      <c r="E42" s="12">
        <v>0</v>
      </c>
      <c r="F42" s="38">
        <v>64925</v>
      </c>
      <c r="G42" s="39">
        <v>0</v>
      </c>
      <c r="H42" s="38">
        <v>0</v>
      </c>
      <c r="I42" s="38">
        <v>2644</v>
      </c>
      <c r="J42" s="36">
        <f t="shared" si="4"/>
        <v>67569</v>
      </c>
      <c r="K42" s="58">
        <v>0</v>
      </c>
      <c r="L42" s="58">
        <v>81414</v>
      </c>
      <c r="M42" s="68" t="s">
        <v>13</v>
      </c>
      <c r="N42" s="68">
        <f t="shared" si="6"/>
        <v>-0.17005674699683104</v>
      </c>
      <c r="T42" s="40"/>
      <c r="U42"/>
      <c r="V42"/>
      <c r="W42"/>
      <c r="X42"/>
    </row>
    <row r="43" spans="1:24" s="11" customFormat="1" ht="15" thickBot="1" x14ac:dyDescent="0.35">
      <c r="B43" s="43" t="s">
        <v>29</v>
      </c>
      <c r="C43" s="12">
        <v>271</v>
      </c>
      <c r="D43" s="12">
        <v>139</v>
      </c>
      <c r="E43" s="12">
        <v>2221.9299999999998</v>
      </c>
      <c r="F43" s="38">
        <v>22621.33</v>
      </c>
      <c r="G43" s="39">
        <v>0</v>
      </c>
      <c r="H43" s="38">
        <v>0</v>
      </c>
      <c r="I43" s="38">
        <v>0</v>
      </c>
      <c r="J43" s="36">
        <f t="shared" si="4"/>
        <v>24843.260000000002</v>
      </c>
      <c r="K43" s="58">
        <v>1158</v>
      </c>
      <c r="L43" s="58">
        <v>21671.139999999996</v>
      </c>
      <c r="M43" s="68">
        <f t="shared" si="5"/>
        <v>-0.76597582037996548</v>
      </c>
      <c r="N43" s="68">
        <f t="shared" si="6"/>
        <v>0.14637531758827671</v>
      </c>
      <c r="T43" s="40"/>
      <c r="U43"/>
      <c r="V43"/>
      <c r="W43"/>
      <c r="X43"/>
    </row>
    <row r="44" spans="1:24" s="11" customFormat="1" ht="15" thickBot="1" x14ac:dyDescent="0.35">
      <c r="B44" s="10" t="s">
        <v>30</v>
      </c>
      <c r="C44" s="36">
        <f t="shared" ref="C44:D44" si="17">C45</f>
        <v>8794</v>
      </c>
      <c r="D44" s="36">
        <f t="shared" si="17"/>
        <v>4397</v>
      </c>
      <c r="E44" s="36">
        <f>E45</f>
        <v>73052</v>
      </c>
      <c r="F44" s="36">
        <f>F45</f>
        <v>23306.219999999994</v>
      </c>
      <c r="G44" s="36">
        <f>G45</f>
        <v>0</v>
      </c>
      <c r="H44" s="36">
        <f>H45</f>
        <v>123787.87000000001</v>
      </c>
      <c r="I44" s="36">
        <f>I45</f>
        <v>0</v>
      </c>
      <c r="J44" s="36">
        <f>SUM(E44:I44)</f>
        <v>220146.09000000003</v>
      </c>
      <c r="K44" s="57">
        <f>K45</f>
        <v>8556</v>
      </c>
      <c r="L44" s="57">
        <f>L45</f>
        <v>208599.94999999984</v>
      </c>
      <c r="M44" s="68">
        <f t="shared" si="5"/>
        <v>2.781673679289387E-2</v>
      </c>
      <c r="N44" s="68">
        <f t="shared" si="6"/>
        <v>5.5350636469472692E-2</v>
      </c>
      <c r="T44" s="40"/>
      <c r="U44"/>
      <c r="V44"/>
      <c r="W44"/>
      <c r="X44"/>
    </row>
    <row r="45" spans="1:24" s="11" customFormat="1" ht="12.6" thickBot="1" x14ac:dyDescent="0.25">
      <c r="B45" s="45" t="s">
        <v>41</v>
      </c>
      <c r="C45" s="12">
        <v>8794</v>
      </c>
      <c r="D45" s="12">
        <v>4397</v>
      </c>
      <c r="E45" s="12">
        <v>73052</v>
      </c>
      <c r="F45" s="46">
        <v>23306.219999999994</v>
      </c>
      <c r="G45" s="47">
        <v>0</v>
      </c>
      <c r="H45" s="39">
        <v>123787.87000000001</v>
      </c>
      <c r="I45" s="46">
        <v>0</v>
      </c>
      <c r="J45" s="48">
        <f>SUM(E45:I45)</f>
        <v>220146.09000000003</v>
      </c>
      <c r="K45" s="58">
        <v>8556</v>
      </c>
      <c r="L45" s="58">
        <v>208599.94999999984</v>
      </c>
      <c r="M45" s="68">
        <f t="shared" si="5"/>
        <v>2.781673679289387E-2</v>
      </c>
      <c r="N45" s="68">
        <f t="shared" si="6"/>
        <v>5.5350636469472692E-2</v>
      </c>
      <c r="T45" s="40"/>
    </row>
    <row r="46" spans="1:24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4" ht="13.8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47766.62</v>
      </c>
      <c r="G47" s="51">
        <f t="shared" si="18"/>
        <v>2274.4900000000002</v>
      </c>
      <c r="H47" s="51">
        <f t="shared" si="18"/>
        <v>19508.89</v>
      </c>
      <c r="I47" s="35">
        <f t="shared" si="18"/>
        <v>0</v>
      </c>
      <c r="J47" s="51">
        <f>SUM(E47:I47)</f>
        <v>69550</v>
      </c>
      <c r="K47" s="60">
        <f>K48+K57</f>
        <v>0</v>
      </c>
      <c r="L47" s="60">
        <f>L48+L57</f>
        <v>73925.47</v>
      </c>
      <c r="M47" s="68" t="s">
        <v>13</v>
      </c>
      <c r="N47" s="68">
        <f t="shared" si="6"/>
        <v>-5.9187584468519461E-2</v>
      </c>
    </row>
    <row r="48" spans="1:24" ht="13.8" thickBot="1" x14ac:dyDescent="0.3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47766.62</v>
      </c>
      <c r="G48" s="60">
        <f t="shared" si="19"/>
        <v>2274.4900000000002</v>
      </c>
      <c r="H48" s="60">
        <f t="shared" si="19"/>
        <v>19508.89</v>
      </c>
      <c r="I48" s="60">
        <f t="shared" si="19"/>
        <v>0</v>
      </c>
      <c r="J48" s="60">
        <f t="shared" ref="J48:J59" si="20">SUM(E48:I48)</f>
        <v>69550</v>
      </c>
      <c r="K48" s="60">
        <f>+K49+K51+K53+K55</f>
        <v>0</v>
      </c>
      <c r="L48" s="60">
        <f>+L49+L51+L53+L55</f>
        <v>73925.47</v>
      </c>
      <c r="M48" s="68" t="s">
        <v>13</v>
      </c>
      <c r="N48" s="68">
        <f t="shared" si="6"/>
        <v>-5.9187584468519461E-2</v>
      </c>
    </row>
    <row r="49" spans="2:20" ht="13.8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6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8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39705.620000000003</v>
      </c>
      <c r="G51" s="36">
        <f t="shared" si="23"/>
        <v>2274.4900000000002</v>
      </c>
      <c r="H51" s="36">
        <f t="shared" si="23"/>
        <v>18762.89</v>
      </c>
      <c r="I51" s="36">
        <f t="shared" si="23"/>
        <v>0</v>
      </c>
      <c r="J51" s="36">
        <f t="shared" si="20"/>
        <v>60743</v>
      </c>
      <c r="K51" s="57">
        <f t="shared" ref="K51:L51" si="24">K52</f>
        <v>0</v>
      </c>
      <c r="L51" s="57">
        <f t="shared" si="24"/>
        <v>54744.469999999994</v>
      </c>
      <c r="M51" s="68" t="s">
        <v>13</v>
      </c>
      <c r="N51" s="68">
        <f t="shared" si="6"/>
        <v>0.10957325918033378</v>
      </c>
      <c r="T51" s="40"/>
    </row>
    <row r="52" spans="2:20" s="40" customFormat="1" ht="12.6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39705.620000000003</v>
      </c>
      <c r="G52" s="39">
        <v>2274.4900000000002</v>
      </c>
      <c r="H52" s="38">
        <v>18762.89</v>
      </c>
      <c r="I52" s="38">
        <v>0</v>
      </c>
      <c r="J52" s="36">
        <f t="shared" si="20"/>
        <v>60743</v>
      </c>
      <c r="K52" s="58">
        <v>0</v>
      </c>
      <c r="L52" s="58">
        <v>54744.469999999994</v>
      </c>
      <c r="M52" s="68" t="s">
        <v>13</v>
      </c>
      <c r="N52" s="68">
        <f t="shared" si="6"/>
        <v>0.10957325918033378</v>
      </c>
    </row>
    <row r="53" spans="2:20" s="11" customFormat="1" ht="13.8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4813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4813</v>
      </c>
      <c r="K53" s="57">
        <f t="shared" ref="K53:L53" si="26">K54</f>
        <v>0</v>
      </c>
      <c r="L53" s="57">
        <f t="shared" si="26"/>
        <v>5198</v>
      </c>
      <c r="M53" s="68" t="s">
        <v>13</v>
      </c>
      <c r="N53" s="68">
        <f t="shared" si="6"/>
        <v>-7.406694882647169E-2</v>
      </c>
      <c r="T53" s="40"/>
    </row>
    <row r="54" spans="2:20" s="40" customFormat="1" ht="12.6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4813</v>
      </c>
      <c r="G54" s="39">
        <v>0</v>
      </c>
      <c r="H54" s="38"/>
      <c r="I54" s="38"/>
      <c r="J54" s="36">
        <f t="shared" si="20"/>
        <v>4813</v>
      </c>
      <c r="K54" s="58">
        <v>0</v>
      </c>
      <c r="L54" s="58">
        <v>5198</v>
      </c>
      <c r="M54" s="68" t="s">
        <v>13</v>
      </c>
      <c r="N54" s="68">
        <f t="shared" si="6"/>
        <v>-7.406694882647169E-2</v>
      </c>
    </row>
    <row r="55" spans="2:20" s="11" customFormat="1" ht="13.8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3248</v>
      </c>
      <c r="G55" s="36">
        <f t="shared" si="28"/>
        <v>0</v>
      </c>
      <c r="H55" s="36">
        <f t="shared" si="28"/>
        <v>746</v>
      </c>
      <c r="I55" s="36">
        <f t="shared" si="28"/>
        <v>0</v>
      </c>
      <c r="J55" s="36">
        <f t="shared" si="20"/>
        <v>3994</v>
      </c>
      <c r="K55" s="57">
        <f t="shared" ref="K55:L55" si="29">K56</f>
        <v>0</v>
      </c>
      <c r="L55" s="57">
        <f t="shared" si="29"/>
        <v>13983</v>
      </c>
      <c r="M55" s="68" t="s">
        <v>13</v>
      </c>
      <c r="N55" s="68">
        <f t="shared" si="6"/>
        <v>-0.71436744618465275</v>
      </c>
      <c r="T55" s="40"/>
    </row>
    <row r="56" spans="2:20" s="40" customFormat="1" ht="12.6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3248</v>
      </c>
      <c r="G56" s="39">
        <v>0</v>
      </c>
      <c r="H56" s="38">
        <v>746</v>
      </c>
      <c r="I56" s="38">
        <v>0</v>
      </c>
      <c r="J56" s="36">
        <f t="shared" si="20"/>
        <v>3994</v>
      </c>
      <c r="K56" s="58">
        <v>0</v>
      </c>
      <c r="L56" s="58">
        <v>13983</v>
      </c>
      <c r="M56" s="68" t="s">
        <v>13</v>
      </c>
      <c r="N56" s="68">
        <f t="shared" si="6"/>
        <v>-0.71436744618465275</v>
      </c>
      <c r="P56" s="11"/>
    </row>
    <row r="57" spans="2:20" ht="13.8" thickBot="1" x14ac:dyDescent="0.3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8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ht="12" x14ac:dyDescent="0.25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10" zoomScale="80" zoomScaleNormal="80" zoomScaleSheetLayoutView="100" workbookViewId="0">
      <selection activeCell="C27" sqref="C27:D2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1269573</v>
      </c>
      <c r="D19" s="25">
        <f t="shared" si="0"/>
        <v>741288</v>
      </c>
      <c r="E19" s="25">
        <f t="shared" si="0"/>
        <v>11926401.606940001</v>
      </c>
      <c r="F19" s="25">
        <f t="shared" si="0"/>
        <v>2600719.3607000001</v>
      </c>
      <c r="G19" s="25">
        <f t="shared" si="0"/>
        <v>11277993.58</v>
      </c>
      <c r="H19" s="25">
        <f t="shared" si="0"/>
        <v>1537214.1270000001</v>
      </c>
      <c r="I19" s="25">
        <f t="shared" si="0"/>
        <v>290094.14274099999</v>
      </c>
      <c r="J19" s="25">
        <f>SUM(E19:I19)</f>
        <v>27632422.817381002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1269573</v>
      </c>
      <c r="D22" s="34">
        <f t="shared" si="1"/>
        <v>741288</v>
      </c>
      <c r="E22" s="34">
        <f t="shared" si="1"/>
        <v>11926401.606940001</v>
      </c>
      <c r="F22" s="34">
        <f t="shared" si="1"/>
        <v>2571405.8706999999</v>
      </c>
      <c r="G22" s="34">
        <f t="shared" si="1"/>
        <v>11276374.18</v>
      </c>
      <c r="H22" s="34">
        <f t="shared" si="1"/>
        <v>1537214.1270000001</v>
      </c>
      <c r="I22" s="34">
        <f t="shared" si="1"/>
        <v>290094.14274099999</v>
      </c>
      <c r="J22" s="35">
        <f t="shared" si="1"/>
        <v>27601489.927381001</v>
      </c>
      <c r="M22" s="19"/>
    </row>
    <row r="23" spans="2:16" ht="13.2" x14ac:dyDescent="0.25">
      <c r="B23" s="62" t="s">
        <v>9</v>
      </c>
      <c r="C23" s="63">
        <f>C24+C28+C34+C36+C32+C26</f>
        <v>1269573</v>
      </c>
      <c r="D23" s="63">
        <f t="shared" ref="D23:F23" si="2">D24+D28+D34+D36+D32+D26</f>
        <v>741288</v>
      </c>
      <c r="E23" s="63">
        <f t="shared" si="2"/>
        <v>11926401.606940001</v>
      </c>
      <c r="F23" s="63">
        <f t="shared" si="2"/>
        <v>2557616.8706999999</v>
      </c>
      <c r="G23" s="63">
        <f>G24+G28+G34+G36+G32+G26</f>
        <v>11276374.18</v>
      </c>
      <c r="H23" s="63">
        <f t="shared" ref="H23:I23" si="3">H24+H28+H34+H36+H32+H26</f>
        <v>1537214.1270000001</v>
      </c>
      <c r="I23" s="63">
        <f t="shared" si="3"/>
        <v>290094.14274099999</v>
      </c>
      <c r="J23" s="64">
        <f t="shared" ref="J23:J43" si="4">SUM(E23:I23)</f>
        <v>27587700.927381001</v>
      </c>
      <c r="M23" s="19"/>
    </row>
    <row r="24" spans="2:16" ht="13.2" x14ac:dyDescent="0.2">
      <c r="B24" s="10" t="s">
        <v>10</v>
      </c>
      <c r="C24" s="36">
        <f t="shared" ref="C24:I24" si="5">C25</f>
        <v>137647</v>
      </c>
      <c r="D24" s="36">
        <f t="shared" si="5"/>
        <v>75342</v>
      </c>
      <c r="E24" s="36">
        <f t="shared" si="5"/>
        <v>252246.07700000005</v>
      </c>
      <c r="F24" s="36">
        <f t="shared" si="5"/>
        <v>36568.9</v>
      </c>
      <c r="G24" s="36">
        <f t="shared" si="5"/>
        <v>618883.01</v>
      </c>
      <c r="H24" s="36">
        <f t="shared" si="5"/>
        <v>0</v>
      </c>
      <c r="I24" s="36">
        <f t="shared" si="5"/>
        <v>0</v>
      </c>
      <c r="J24" s="36">
        <f t="shared" si="4"/>
        <v>907697.98700000008</v>
      </c>
      <c r="M24" s="19"/>
    </row>
    <row r="25" spans="2:16" s="11" customFormat="1" ht="12" x14ac:dyDescent="0.2">
      <c r="B25" s="37" t="s">
        <v>11</v>
      </c>
      <c r="C25" s="12">
        <v>137647</v>
      </c>
      <c r="D25" s="12">
        <v>75342</v>
      </c>
      <c r="E25" s="12">
        <v>252246.07700000005</v>
      </c>
      <c r="F25" s="38">
        <v>36568.9</v>
      </c>
      <c r="G25" s="39">
        <v>618883.01</v>
      </c>
      <c r="H25" s="38">
        <v>0</v>
      </c>
      <c r="I25" s="38">
        <v>0</v>
      </c>
      <c r="J25" s="36">
        <f t="shared" si="4"/>
        <v>907697.98700000008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5750</v>
      </c>
      <c r="D26" s="36">
        <f t="shared" si="6"/>
        <v>2924</v>
      </c>
      <c r="E26" s="36">
        <f>E27</f>
        <v>313.38999999999993</v>
      </c>
      <c r="F26" s="36">
        <f>F27</f>
        <v>12720.73</v>
      </c>
      <c r="G26" s="36">
        <f>G27</f>
        <v>1971951.59</v>
      </c>
      <c r="H26" s="36">
        <f>H27</f>
        <v>0</v>
      </c>
      <c r="I26" s="36">
        <f>I27</f>
        <v>0</v>
      </c>
      <c r="J26" s="36">
        <f t="shared" si="4"/>
        <v>1984985.7100000002</v>
      </c>
      <c r="P26" s="40"/>
    </row>
    <row r="27" spans="2:16" s="40" customFormat="1" ht="12" x14ac:dyDescent="0.2">
      <c r="B27" s="41" t="s">
        <v>40</v>
      </c>
      <c r="C27" s="12">
        <v>5750</v>
      </c>
      <c r="D27" s="12">
        <v>2924</v>
      </c>
      <c r="E27" s="39">
        <v>313.38999999999993</v>
      </c>
      <c r="F27" s="38">
        <v>12720.73</v>
      </c>
      <c r="G27" s="39">
        <v>1971951.59</v>
      </c>
      <c r="H27" s="38">
        <v>0</v>
      </c>
      <c r="I27" s="38">
        <v>0</v>
      </c>
      <c r="J27" s="36">
        <f t="shared" si="4"/>
        <v>1984985.7100000002</v>
      </c>
    </row>
    <row r="28" spans="2:16" ht="13.2" x14ac:dyDescent="0.2">
      <c r="B28" s="10" t="s">
        <v>14</v>
      </c>
      <c r="C28" s="42">
        <f t="shared" ref="C28:I28" si="7">SUM(C29:C31)</f>
        <v>1085810</v>
      </c>
      <c r="D28" s="42">
        <f t="shared" si="7"/>
        <v>642209</v>
      </c>
      <c r="E28" s="42">
        <f t="shared" si="7"/>
        <v>11542658.104940001</v>
      </c>
      <c r="F28" s="42">
        <f t="shared" si="7"/>
        <v>2055162.9591000001</v>
      </c>
      <c r="G28" s="42">
        <f t="shared" si="7"/>
        <v>5689269</v>
      </c>
      <c r="H28" s="42">
        <f t="shared" si="7"/>
        <v>1472792.9740000002</v>
      </c>
      <c r="I28" s="42">
        <f t="shared" si="7"/>
        <v>271928.85889999999</v>
      </c>
      <c r="J28" s="36">
        <f t="shared" si="4"/>
        <v>21031811.89694</v>
      </c>
    </row>
    <row r="29" spans="2:16" s="11" customFormat="1" ht="12" x14ac:dyDescent="0.2">
      <c r="B29" s="43" t="s">
        <v>15</v>
      </c>
      <c r="C29" s="12">
        <v>333265</v>
      </c>
      <c r="D29" s="12">
        <v>195088</v>
      </c>
      <c r="E29" s="12">
        <v>3291722.1409999998</v>
      </c>
      <c r="F29" s="38">
        <v>2055162.9591000001</v>
      </c>
      <c r="G29" s="39">
        <v>5689269</v>
      </c>
      <c r="H29" s="38">
        <v>1472792.9740000002</v>
      </c>
      <c r="I29" s="38">
        <v>271928.85889999999</v>
      </c>
      <c r="J29" s="36">
        <f t="shared" si="4"/>
        <v>12780875.932999998</v>
      </c>
      <c r="P29" s="40"/>
    </row>
    <row r="30" spans="2:16" s="11" customFormat="1" ht="12" x14ac:dyDescent="0.2">
      <c r="B30" s="43" t="s">
        <v>16</v>
      </c>
      <c r="C30" s="12">
        <v>752545</v>
      </c>
      <c r="D30" s="12">
        <v>447121</v>
      </c>
      <c r="E30" s="12">
        <v>8250935.9639400011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8250935.9639400011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37553</v>
      </c>
      <c r="D32" s="36">
        <f t="shared" si="8"/>
        <v>18857</v>
      </c>
      <c r="E32" s="36">
        <f>E33</f>
        <v>92318.918000000005</v>
      </c>
      <c r="F32" s="36">
        <f>F33</f>
        <v>84077.251599999989</v>
      </c>
      <c r="G32" s="36">
        <f>G33</f>
        <v>1455087.72</v>
      </c>
      <c r="H32" s="36">
        <f>H33</f>
        <v>0</v>
      </c>
      <c r="I32" s="36">
        <f>I33</f>
        <v>18165.283841</v>
      </c>
      <c r="J32" s="36">
        <f t="shared" si="4"/>
        <v>1649649.1734409998</v>
      </c>
      <c r="P32" s="40"/>
    </row>
    <row r="33" spans="1:18" s="11" customFormat="1" ht="12" x14ac:dyDescent="0.2">
      <c r="A33" s="40"/>
      <c r="B33" s="43" t="s">
        <v>19</v>
      </c>
      <c r="C33" s="12">
        <v>37553</v>
      </c>
      <c r="D33" s="12">
        <v>18857</v>
      </c>
      <c r="E33" s="12">
        <v>92318.918000000005</v>
      </c>
      <c r="F33" s="38">
        <v>84077.251599999989</v>
      </c>
      <c r="G33" s="39">
        <v>1455087.72</v>
      </c>
      <c r="H33" s="38">
        <v>0</v>
      </c>
      <c r="I33" s="38">
        <v>18165.283841</v>
      </c>
      <c r="J33" s="36">
        <f t="shared" si="4"/>
        <v>1649649.1734409998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2384</v>
      </c>
      <c r="D34" s="36">
        <f t="shared" si="9"/>
        <v>1683</v>
      </c>
      <c r="E34" s="36">
        <f t="shared" si="9"/>
        <v>33754.116999999998</v>
      </c>
      <c r="F34" s="36">
        <f t="shared" si="9"/>
        <v>365896.02999999997</v>
      </c>
      <c r="G34" s="36">
        <f t="shared" si="9"/>
        <v>1371282.8599999999</v>
      </c>
      <c r="H34" s="36">
        <f t="shared" si="9"/>
        <v>64421.153000000006</v>
      </c>
      <c r="I34" s="36">
        <f t="shared" si="9"/>
        <v>0</v>
      </c>
      <c r="J34" s="36">
        <f t="shared" si="4"/>
        <v>1835354.1599999997</v>
      </c>
      <c r="P34" s="40"/>
    </row>
    <row r="35" spans="1:18" s="11" customFormat="1" ht="12" x14ac:dyDescent="0.2">
      <c r="B35" s="41" t="s">
        <v>21</v>
      </c>
      <c r="C35" s="12">
        <v>2384</v>
      </c>
      <c r="D35" s="12">
        <v>1683</v>
      </c>
      <c r="E35" s="12">
        <v>33754.116999999998</v>
      </c>
      <c r="F35" s="38">
        <v>365896.02999999997</v>
      </c>
      <c r="G35" s="39">
        <v>1371282.8599999999</v>
      </c>
      <c r="H35" s="38">
        <v>64421.153000000006</v>
      </c>
      <c r="I35" s="38"/>
      <c r="J35" s="36">
        <f t="shared" si="4"/>
        <v>1835354.1599999997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429</v>
      </c>
      <c r="D36" s="36">
        <f t="shared" si="10"/>
        <v>273</v>
      </c>
      <c r="E36" s="36">
        <f>E37</f>
        <v>5111</v>
      </c>
      <c r="F36" s="36">
        <f>F37</f>
        <v>3191</v>
      </c>
      <c r="G36" s="36">
        <f>G37</f>
        <v>169900</v>
      </c>
      <c r="H36" s="36">
        <f>H37</f>
        <v>0</v>
      </c>
      <c r="I36" s="36">
        <f>I37</f>
        <v>0</v>
      </c>
      <c r="J36" s="36">
        <f t="shared" si="4"/>
        <v>178202</v>
      </c>
      <c r="P36" s="40"/>
    </row>
    <row r="37" spans="1:18" s="11" customFormat="1" ht="12" x14ac:dyDescent="0.2">
      <c r="B37" s="43" t="s">
        <v>23</v>
      </c>
      <c r="C37" s="12">
        <v>429</v>
      </c>
      <c r="D37" s="12">
        <v>273</v>
      </c>
      <c r="E37" s="12">
        <v>5111</v>
      </c>
      <c r="F37" s="38">
        <v>3191</v>
      </c>
      <c r="G37" s="39">
        <v>169900</v>
      </c>
      <c r="H37" s="38">
        <v>0</v>
      </c>
      <c r="I37" s="38">
        <v>0</v>
      </c>
      <c r="J37" s="36">
        <f t="shared" si="4"/>
        <v>178202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13789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13789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13789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13789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13789</v>
      </c>
      <c r="G40" s="39">
        <v>0</v>
      </c>
      <c r="H40" s="38">
        <v>0</v>
      </c>
      <c r="I40" s="38"/>
      <c r="J40" s="36">
        <f t="shared" si="4"/>
        <v>13789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29313.49</v>
      </c>
      <c r="G47" s="51">
        <f t="shared" si="15"/>
        <v>1619.4</v>
      </c>
      <c r="H47" s="51">
        <f t="shared" si="15"/>
        <v>0</v>
      </c>
      <c r="I47" s="35">
        <f t="shared" si="15"/>
        <v>0</v>
      </c>
      <c r="J47" s="51">
        <f>SUM(E47:I47)</f>
        <v>30932.890000000003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29313.49</v>
      </c>
      <c r="G48" s="60">
        <f t="shared" si="16"/>
        <v>1619.4</v>
      </c>
      <c r="H48" s="60">
        <f t="shared" si="16"/>
        <v>0</v>
      </c>
      <c r="I48" s="60">
        <f t="shared" si="16"/>
        <v>0</v>
      </c>
      <c r="J48" s="60">
        <f t="shared" si="16"/>
        <v>30932.890000000003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29313.49</v>
      </c>
      <c r="G51" s="36">
        <f t="shared" si="20"/>
        <v>1619.4</v>
      </c>
      <c r="H51" s="36">
        <f t="shared" si="20"/>
        <v>0</v>
      </c>
      <c r="I51" s="36">
        <f t="shared" si="20"/>
        <v>0</v>
      </c>
      <c r="J51" s="51">
        <f t="shared" si="18"/>
        <v>30932.890000000003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29313.49</v>
      </c>
      <c r="G52" s="39">
        <v>1619.4</v>
      </c>
      <c r="H52" s="38">
        <v>0</v>
      </c>
      <c r="I52" s="38">
        <v>0</v>
      </c>
      <c r="J52" s="51">
        <f t="shared" si="18"/>
        <v>30932.890000000003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13" zoomScale="80" zoomScaleNormal="80" zoomScaleSheetLayoutView="100" workbookViewId="0">
      <selection activeCell="C19" sqref="C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1210557</v>
      </c>
      <c r="D19" s="25">
        <f t="shared" si="0"/>
        <v>707190</v>
      </c>
      <c r="E19" s="25">
        <f t="shared" si="0"/>
        <v>11902214.67955</v>
      </c>
      <c r="F19" s="25">
        <f t="shared" si="0"/>
        <v>185981.93699999998</v>
      </c>
      <c r="G19" s="25">
        <f t="shared" si="0"/>
        <v>12296936.629000001</v>
      </c>
      <c r="H19" s="25">
        <f t="shared" si="0"/>
        <v>533939.57900000003</v>
      </c>
      <c r="I19" s="25">
        <f t="shared" si="0"/>
        <v>1694.944</v>
      </c>
      <c r="J19" s="25">
        <f>SUM(E19:I19)</f>
        <v>24920767.768549997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1210557</v>
      </c>
      <c r="D22" s="34">
        <f t="shared" si="1"/>
        <v>707190</v>
      </c>
      <c r="E22" s="34">
        <f t="shared" si="1"/>
        <v>11902214.67955</v>
      </c>
      <c r="F22" s="34">
        <f t="shared" si="1"/>
        <v>185981.93699999998</v>
      </c>
      <c r="G22" s="34">
        <f t="shared" si="1"/>
        <v>12296936.629000001</v>
      </c>
      <c r="H22" s="34">
        <f t="shared" si="1"/>
        <v>515176.68900000001</v>
      </c>
      <c r="I22" s="34">
        <f t="shared" si="1"/>
        <v>1694.944</v>
      </c>
      <c r="J22" s="35">
        <f t="shared" si="1"/>
        <v>24902004.878549997</v>
      </c>
      <c r="M22" s="19"/>
    </row>
    <row r="23" spans="2:16" ht="13.2" x14ac:dyDescent="0.25">
      <c r="B23" s="62" t="s">
        <v>9</v>
      </c>
      <c r="C23" s="63">
        <f>C24+C28+C34+C36+C32+C26</f>
        <v>1210557</v>
      </c>
      <c r="D23" s="63">
        <f t="shared" ref="D23:F23" si="2">D24+D28+D34+D36+D32+D26</f>
        <v>707190</v>
      </c>
      <c r="E23" s="63">
        <f t="shared" si="2"/>
        <v>11902214.67955</v>
      </c>
      <c r="F23" s="63">
        <f t="shared" si="2"/>
        <v>184990.93699999998</v>
      </c>
      <c r="G23" s="63">
        <f>G24+G28+G34+G36+G32+G26</f>
        <v>12296936.629000001</v>
      </c>
      <c r="H23" s="63">
        <f t="shared" ref="H23:I23" si="3">H24+H28+H34+H36+H32+H26</f>
        <v>515176.68900000001</v>
      </c>
      <c r="I23" s="63">
        <f t="shared" si="3"/>
        <v>1694.944</v>
      </c>
      <c r="J23" s="64">
        <f t="shared" ref="J23:J43" si="4">SUM(E23:I23)</f>
        <v>24901013.878549997</v>
      </c>
      <c r="M23" s="19"/>
    </row>
    <row r="24" spans="2:16" ht="13.2" x14ac:dyDescent="0.2">
      <c r="B24" s="10" t="s">
        <v>10</v>
      </c>
      <c r="C24" s="36">
        <f t="shared" ref="C24:I24" si="5">C25</f>
        <v>150394</v>
      </c>
      <c r="D24" s="36">
        <f t="shared" si="5"/>
        <v>81560</v>
      </c>
      <c r="E24" s="36">
        <f t="shared" si="5"/>
        <v>1604768.1939999999</v>
      </c>
      <c r="F24" s="36">
        <f t="shared" si="5"/>
        <v>328.30999999999995</v>
      </c>
      <c r="G24" s="36">
        <f t="shared" si="5"/>
        <v>0</v>
      </c>
      <c r="H24" s="36">
        <f t="shared" si="5"/>
        <v>92452.346999999994</v>
      </c>
      <c r="I24" s="36">
        <f t="shared" si="5"/>
        <v>0</v>
      </c>
      <c r="J24" s="36">
        <f t="shared" si="4"/>
        <v>1697548.851</v>
      </c>
      <c r="M24" s="19"/>
    </row>
    <row r="25" spans="2:16" s="11" customFormat="1" ht="12" x14ac:dyDescent="0.2">
      <c r="B25" s="37" t="s">
        <v>11</v>
      </c>
      <c r="C25" s="12">
        <v>150394</v>
      </c>
      <c r="D25" s="12">
        <v>81560</v>
      </c>
      <c r="E25" s="12">
        <v>1604768.1939999999</v>
      </c>
      <c r="F25" s="38">
        <v>328.30999999999995</v>
      </c>
      <c r="G25" s="39">
        <v>0</v>
      </c>
      <c r="H25" s="38">
        <v>92452.346999999994</v>
      </c>
      <c r="I25" s="38">
        <v>0</v>
      </c>
      <c r="J25" s="36">
        <f t="shared" si="4"/>
        <v>1697548.851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4494</v>
      </c>
      <c r="D26" s="36">
        <f t="shared" si="6"/>
        <v>2288</v>
      </c>
      <c r="E26" s="36">
        <f>E27</f>
        <v>50444.319000000003</v>
      </c>
      <c r="F26" s="36">
        <f>F27</f>
        <v>0</v>
      </c>
      <c r="G26" s="36">
        <f>G27</f>
        <v>1841056.9929999998</v>
      </c>
      <c r="H26" s="36">
        <f>H27</f>
        <v>13404.486999999997</v>
      </c>
      <c r="I26" s="36">
        <f>I27</f>
        <v>0</v>
      </c>
      <c r="J26" s="36">
        <f t="shared" si="4"/>
        <v>1904905.7989999996</v>
      </c>
      <c r="P26" s="40"/>
    </row>
    <row r="27" spans="2:16" s="40" customFormat="1" ht="12" x14ac:dyDescent="0.2">
      <c r="B27" s="41" t="s">
        <v>40</v>
      </c>
      <c r="C27" s="12">
        <v>4494</v>
      </c>
      <c r="D27" s="12">
        <v>2288</v>
      </c>
      <c r="E27" s="39">
        <v>50444.319000000003</v>
      </c>
      <c r="F27" s="38"/>
      <c r="G27" s="39">
        <v>1841056.9929999998</v>
      </c>
      <c r="H27" s="38">
        <v>13404.486999999997</v>
      </c>
      <c r="I27" s="38">
        <v>0</v>
      </c>
      <c r="J27" s="36">
        <f t="shared" si="4"/>
        <v>1904905.7989999996</v>
      </c>
    </row>
    <row r="28" spans="2:16" ht="13.2" x14ac:dyDescent="0.2">
      <c r="B28" s="10" t="s">
        <v>14</v>
      </c>
      <c r="C28" s="42">
        <f t="shared" ref="C28:I28" si="7">SUM(C29:C31)</f>
        <v>1014457</v>
      </c>
      <c r="D28" s="42">
        <f t="shared" si="7"/>
        <v>601462</v>
      </c>
      <c r="E28" s="42">
        <f t="shared" si="7"/>
        <v>9716957.9375500008</v>
      </c>
      <c r="F28" s="42">
        <f t="shared" si="7"/>
        <v>2814.0629999999996</v>
      </c>
      <c r="G28" s="42">
        <f t="shared" si="7"/>
        <v>2914171.6989999996</v>
      </c>
      <c r="H28" s="42">
        <f t="shared" si="7"/>
        <v>408047.85499999998</v>
      </c>
      <c r="I28" s="42">
        <f t="shared" si="7"/>
        <v>1681.944</v>
      </c>
      <c r="J28" s="36">
        <f t="shared" si="4"/>
        <v>13043673.49855</v>
      </c>
    </row>
    <row r="29" spans="2:16" s="11" customFormat="1" ht="12" x14ac:dyDescent="0.2">
      <c r="B29" s="43" t="s">
        <v>15</v>
      </c>
      <c r="C29" s="12">
        <v>374980</v>
      </c>
      <c r="D29" s="12">
        <v>216954</v>
      </c>
      <c r="E29" s="12">
        <v>2664975.247</v>
      </c>
      <c r="F29" s="38">
        <v>2814.0629999999996</v>
      </c>
      <c r="G29" s="39">
        <v>7903.94</v>
      </c>
      <c r="H29" s="38">
        <v>408047.85499999998</v>
      </c>
      <c r="I29" s="38">
        <v>1681.944</v>
      </c>
      <c r="J29" s="36">
        <f t="shared" si="4"/>
        <v>3085423.0490000001</v>
      </c>
      <c r="P29" s="40"/>
    </row>
    <row r="30" spans="2:16" s="11" customFormat="1" ht="12" x14ac:dyDescent="0.2">
      <c r="B30" s="43" t="s">
        <v>16</v>
      </c>
      <c r="C30" s="12">
        <v>639477</v>
      </c>
      <c r="D30" s="12">
        <v>384508</v>
      </c>
      <c r="E30" s="12">
        <v>7051982.6905500013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7051982.6905500013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2906267.7589999996</v>
      </c>
      <c r="H31" s="38">
        <v>0</v>
      </c>
      <c r="I31" s="38">
        <v>0</v>
      </c>
      <c r="J31" s="36">
        <f t="shared" si="4"/>
        <v>2906267.7589999996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36484</v>
      </c>
      <c r="D32" s="36">
        <f t="shared" si="8"/>
        <v>18393</v>
      </c>
      <c r="E32" s="36">
        <f>E33</f>
        <v>462324.52899999998</v>
      </c>
      <c r="F32" s="36">
        <f>F33</f>
        <v>145843.90399999998</v>
      </c>
      <c r="G32" s="36">
        <f>G33</f>
        <v>1507639.1379999998</v>
      </c>
      <c r="H32" s="36">
        <f>H33</f>
        <v>0</v>
      </c>
      <c r="I32" s="36">
        <f>I33</f>
        <v>13</v>
      </c>
      <c r="J32" s="36">
        <f t="shared" si="4"/>
        <v>2115820.5709999995</v>
      </c>
      <c r="P32" s="40"/>
    </row>
    <row r="33" spans="1:18" s="11" customFormat="1" ht="12" x14ac:dyDescent="0.2">
      <c r="A33" s="40"/>
      <c r="B33" s="43" t="s">
        <v>19</v>
      </c>
      <c r="C33" s="12">
        <v>36484</v>
      </c>
      <c r="D33" s="12">
        <v>18393</v>
      </c>
      <c r="E33" s="12">
        <v>462324.52899999998</v>
      </c>
      <c r="F33" s="38">
        <v>145843.90399999998</v>
      </c>
      <c r="G33" s="39">
        <v>1507639.1379999998</v>
      </c>
      <c r="H33" s="38">
        <v>0</v>
      </c>
      <c r="I33" s="38">
        <v>13</v>
      </c>
      <c r="J33" s="36">
        <f t="shared" si="4"/>
        <v>2115820.5709999995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2383</v>
      </c>
      <c r="D34" s="36">
        <f t="shared" si="9"/>
        <v>1675</v>
      </c>
      <c r="E34" s="36">
        <f t="shared" si="9"/>
        <v>22759.699999999997</v>
      </c>
      <c r="F34" s="36">
        <f t="shared" si="9"/>
        <v>17920.66</v>
      </c>
      <c r="G34" s="36">
        <f t="shared" si="9"/>
        <v>5737841.7990000006</v>
      </c>
      <c r="H34" s="36">
        <f t="shared" si="9"/>
        <v>0</v>
      </c>
      <c r="I34" s="36">
        <f t="shared" si="9"/>
        <v>0</v>
      </c>
      <c r="J34" s="36">
        <f t="shared" si="4"/>
        <v>5778522.1590000009</v>
      </c>
      <c r="P34" s="40"/>
    </row>
    <row r="35" spans="1:18" s="11" customFormat="1" ht="12" x14ac:dyDescent="0.2">
      <c r="B35" s="41" t="s">
        <v>21</v>
      </c>
      <c r="C35" s="12">
        <v>2383</v>
      </c>
      <c r="D35" s="12">
        <v>1675</v>
      </c>
      <c r="E35" s="12">
        <v>22759.699999999997</v>
      </c>
      <c r="F35" s="38">
        <v>17920.66</v>
      </c>
      <c r="G35" s="39">
        <v>5737841.7990000006</v>
      </c>
      <c r="H35" s="38">
        <v>0</v>
      </c>
      <c r="I35" s="38">
        <v>0</v>
      </c>
      <c r="J35" s="36">
        <f t="shared" si="4"/>
        <v>5778522.1590000009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2345</v>
      </c>
      <c r="D36" s="36">
        <f t="shared" si="10"/>
        <v>1812</v>
      </c>
      <c r="E36" s="36">
        <f>E37</f>
        <v>44960</v>
      </c>
      <c r="F36" s="36">
        <f>F37</f>
        <v>18084</v>
      </c>
      <c r="G36" s="36">
        <f>G37</f>
        <v>296227</v>
      </c>
      <c r="H36" s="36">
        <f>H37</f>
        <v>1272</v>
      </c>
      <c r="I36" s="36">
        <f>I37</f>
        <v>0</v>
      </c>
      <c r="J36" s="36">
        <f t="shared" si="4"/>
        <v>360543</v>
      </c>
      <c r="P36" s="40"/>
    </row>
    <row r="37" spans="1:18" s="11" customFormat="1" ht="12" x14ac:dyDescent="0.2">
      <c r="B37" s="43" t="s">
        <v>23</v>
      </c>
      <c r="C37" s="12">
        <v>2345</v>
      </c>
      <c r="D37" s="12">
        <v>1812</v>
      </c>
      <c r="E37" s="12">
        <v>44960</v>
      </c>
      <c r="F37" s="38">
        <v>18084</v>
      </c>
      <c r="G37" s="39">
        <v>296227</v>
      </c>
      <c r="H37" s="38">
        <v>1272</v>
      </c>
      <c r="I37" s="38">
        <v>0</v>
      </c>
      <c r="J37" s="36">
        <f t="shared" si="4"/>
        <v>360543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991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991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991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991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991</v>
      </c>
      <c r="G40" s="39">
        <v>0</v>
      </c>
      <c r="H40" s="38">
        <v>0</v>
      </c>
      <c r="I40" s="38">
        <v>0</v>
      </c>
      <c r="J40" s="36">
        <f t="shared" si="4"/>
        <v>991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/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18762.89</v>
      </c>
      <c r="I47" s="35">
        <f t="shared" si="15"/>
        <v>0</v>
      </c>
      <c r="J47" s="51">
        <f>SUM(E47:I47)</f>
        <v>18762.89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18762.89</v>
      </c>
      <c r="I48" s="60">
        <f t="shared" si="16"/>
        <v>0</v>
      </c>
      <c r="J48" s="60">
        <f t="shared" si="16"/>
        <v>18762.89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18762.89</v>
      </c>
      <c r="I51" s="36">
        <f t="shared" si="20"/>
        <v>0</v>
      </c>
      <c r="J51" s="51">
        <f t="shared" si="18"/>
        <v>18762.89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18762.89</v>
      </c>
      <c r="I52" s="38">
        <v>0</v>
      </c>
      <c r="J52" s="51">
        <f t="shared" si="18"/>
        <v>18762.89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15" zoomScale="80" zoomScaleNormal="80" zoomScaleSheetLayoutView="100" workbookViewId="0">
      <selection activeCell="C25" sqref="C25:D25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824288</v>
      </c>
      <c r="D19" s="25">
        <f t="shared" si="0"/>
        <v>486323</v>
      </c>
      <c r="E19" s="25">
        <f t="shared" si="0"/>
        <v>8908518.1314200014</v>
      </c>
      <c r="F19" s="25">
        <f t="shared" si="0"/>
        <v>2345.194</v>
      </c>
      <c r="G19" s="25">
        <f t="shared" si="0"/>
        <v>0</v>
      </c>
      <c r="H19" s="25">
        <f t="shared" si="0"/>
        <v>0</v>
      </c>
      <c r="I19" s="25">
        <f t="shared" si="0"/>
        <v>3929.13</v>
      </c>
      <c r="J19" s="25">
        <f>SUM(E19:I19)</f>
        <v>8914792.4554200023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824288</v>
      </c>
      <c r="D22" s="34">
        <f t="shared" si="1"/>
        <v>486323</v>
      </c>
      <c r="E22" s="34">
        <f t="shared" si="1"/>
        <v>8908518.1314200014</v>
      </c>
      <c r="F22" s="34">
        <f t="shared" si="1"/>
        <v>2345.194</v>
      </c>
      <c r="G22" s="34">
        <f t="shared" si="1"/>
        <v>0</v>
      </c>
      <c r="H22" s="34">
        <f t="shared" si="1"/>
        <v>0</v>
      </c>
      <c r="I22" s="34">
        <f t="shared" si="1"/>
        <v>3929.13</v>
      </c>
      <c r="J22" s="35">
        <f t="shared" si="1"/>
        <v>8914792.4554200023</v>
      </c>
      <c r="M22" s="19"/>
    </row>
    <row r="23" spans="2:16" ht="13.2" x14ac:dyDescent="0.25">
      <c r="B23" s="62" t="s">
        <v>9</v>
      </c>
      <c r="C23" s="63">
        <f>C24+C28+C34+C36+C32+C26</f>
        <v>824288</v>
      </c>
      <c r="D23" s="63">
        <f t="shared" ref="D23:F23" si="2">D24+D28+D34+D36+D32+D26</f>
        <v>486323</v>
      </c>
      <c r="E23" s="63">
        <f t="shared" si="2"/>
        <v>8908518.1314200014</v>
      </c>
      <c r="F23" s="63">
        <f t="shared" si="2"/>
        <v>2345.194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3929.13</v>
      </c>
      <c r="J23" s="64">
        <f t="shared" ref="J23:J43" si="4">SUM(E23:I23)</f>
        <v>8914792.4554200023</v>
      </c>
      <c r="M23" s="19"/>
    </row>
    <row r="24" spans="2:16" ht="13.2" x14ac:dyDescent="0.2">
      <c r="B24" s="10" t="s">
        <v>10</v>
      </c>
      <c r="C24" s="36">
        <f t="shared" ref="C24:I24" si="5">C25</f>
        <v>1055</v>
      </c>
      <c r="D24" s="36">
        <f t="shared" si="5"/>
        <v>666</v>
      </c>
      <c r="E24" s="36">
        <f t="shared" si="5"/>
        <v>10307.546999999999</v>
      </c>
      <c r="F24" s="36">
        <f t="shared" si="5"/>
        <v>2042.4749999999999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12350.021999999999</v>
      </c>
      <c r="M24" s="19"/>
    </row>
    <row r="25" spans="2:16" s="11" customFormat="1" ht="12" x14ac:dyDescent="0.2">
      <c r="B25" s="37" t="s">
        <v>11</v>
      </c>
      <c r="C25" s="12">
        <v>1055</v>
      </c>
      <c r="D25" s="12">
        <v>666</v>
      </c>
      <c r="E25" s="12">
        <v>10307.546999999999</v>
      </c>
      <c r="F25" s="38">
        <v>2042.4749999999999</v>
      </c>
      <c r="G25" s="39">
        <v>0</v>
      </c>
      <c r="H25" s="38">
        <v>0</v>
      </c>
      <c r="I25" s="38">
        <v>0</v>
      </c>
      <c r="J25" s="36">
        <f t="shared" si="4"/>
        <v>12350.021999999999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823233</v>
      </c>
      <c r="D28" s="42">
        <f t="shared" si="7"/>
        <v>485657</v>
      </c>
      <c r="E28" s="42">
        <f t="shared" si="7"/>
        <v>8898210.5844200011</v>
      </c>
      <c r="F28" s="42">
        <f t="shared" si="7"/>
        <v>302.71899999999999</v>
      </c>
      <c r="G28" s="42">
        <f t="shared" si="7"/>
        <v>0</v>
      </c>
      <c r="H28" s="42">
        <f t="shared" si="7"/>
        <v>0</v>
      </c>
      <c r="I28" s="42">
        <f t="shared" si="7"/>
        <v>3929.13</v>
      </c>
      <c r="J28" s="36">
        <f t="shared" si="4"/>
        <v>8902442.4334200025</v>
      </c>
    </row>
    <row r="29" spans="2:16" s="11" customFormat="1" ht="12" x14ac:dyDescent="0.2">
      <c r="B29" s="43" t="s">
        <v>15</v>
      </c>
      <c r="C29" s="12">
        <v>327122</v>
      </c>
      <c r="D29" s="12">
        <v>186179</v>
      </c>
      <c r="E29" s="12">
        <v>2851424.6609999998</v>
      </c>
      <c r="F29" s="38">
        <v>302.71899999999999</v>
      </c>
      <c r="G29" s="39">
        <v>0</v>
      </c>
      <c r="H29" s="38">
        <v>0</v>
      </c>
      <c r="I29" s="38">
        <v>3929.13</v>
      </c>
      <c r="J29" s="36">
        <f t="shared" si="4"/>
        <v>2855656.51</v>
      </c>
      <c r="P29" s="40"/>
    </row>
    <row r="30" spans="2:16" s="11" customFormat="1" ht="12" x14ac:dyDescent="0.2">
      <c r="B30" s="43" t="s">
        <v>16</v>
      </c>
      <c r="C30" s="12">
        <v>496111</v>
      </c>
      <c r="D30" s="12">
        <v>299478</v>
      </c>
      <c r="E30" s="12">
        <v>6046785.9234200008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6046785.9234200008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12" zoomScale="80" zoomScaleNormal="80" zoomScaleSheetLayoutView="100" workbookViewId="0">
      <selection activeCell="C19" sqref="C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146226</v>
      </c>
      <c r="D19" s="25">
        <f t="shared" si="0"/>
        <v>77012</v>
      </c>
      <c r="E19" s="25">
        <f t="shared" si="0"/>
        <v>637862.17604000017</v>
      </c>
      <c r="F19" s="25">
        <f t="shared" si="0"/>
        <v>791.99599999999998</v>
      </c>
      <c r="G19" s="25">
        <f t="shared" si="0"/>
        <v>0</v>
      </c>
      <c r="H19" s="25">
        <f t="shared" si="0"/>
        <v>0</v>
      </c>
      <c r="I19" s="25">
        <f t="shared" si="0"/>
        <v>2814.944</v>
      </c>
      <c r="J19" s="25">
        <f>SUM(E19:I19)</f>
        <v>641469.11604000023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146226</v>
      </c>
      <c r="D22" s="34">
        <f t="shared" si="1"/>
        <v>77012</v>
      </c>
      <c r="E22" s="34">
        <f t="shared" si="1"/>
        <v>637862.17604000017</v>
      </c>
      <c r="F22" s="34">
        <f t="shared" si="1"/>
        <v>791.99599999999998</v>
      </c>
      <c r="G22" s="34">
        <f t="shared" si="1"/>
        <v>0</v>
      </c>
      <c r="H22" s="34">
        <f t="shared" si="1"/>
        <v>0</v>
      </c>
      <c r="I22" s="34">
        <f t="shared" si="1"/>
        <v>2814.944</v>
      </c>
      <c r="J22" s="35">
        <f t="shared" si="1"/>
        <v>641469.11604000023</v>
      </c>
      <c r="M22" s="19"/>
    </row>
    <row r="23" spans="2:16" ht="13.2" x14ac:dyDescent="0.25">
      <c r="B23" s="62" t="s">
        <v>9</v>
      </c>
      <c r="C23" s="63">
        <f>C24+C28+C34+C36+C32+C26</f>
        <v>146226</v>
      </c>
      <c r="D23" s="63">
        <f t="shared" ref="D23:F23" si="2">D24+D28+D34+D36+D32+D26</f>
        <v>77012</v>
      </c>
      <c r="E23" s="63">
        <f t="shared" si="2"/>
        <v>637862.17604000017</v>
      </c>
      <c r="F23" s="63">
        <f t="shared" si="2"/>
        <v>791.99599999999998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2814.944</v>
      </c>
      <c r="J23" s="64">
        <f t="shared" ref="J23:J43" si="4">SUM(E23:I23)</f>
        <v>641469.11604000023</v>
      </c>
      <c r="M23" s="19"/>
    </row>
    <row r="24" spans="2:16" ht="13.2" x14ac:dyDescent="0.2">
      <c r="B24" s="10" t="s">
        <v>10</v>
      </c>
      <c r="C24" s="36">
        <f t="shared" ref="C24:I24" si="5">C25</f>
        <v>6291</v>
      </c>
      <c r="D24" s="36">
        <f t="shared" si="5"/>
        <v>3517</v>
      </c>
      <c r="E24" s="36">
        <f t="shared" si="5"/>
        <v>24742.627999999997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24742.627999999997</v>
      </c>
      <c r="M24" s="19"/>
    </row>
    <row r="25" spans="2:16" s="11" customFormat="1" ht="12" x14ac:dyDescent="0.2">
      <c r="B25" s="37" t="s">
        <v>11</v>
      </c>
      <c r="C25" s="12">
        <v>6291</v>
      </c>
      <c r="D25" s="12">
        <v>3517</v>
      </c>
      <c r="E25" s="12">
        <v>24742.627999999997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24742.627999999997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157</v>
      </c>
      <c r="D26" s="36">
        <f t="shared" si="6"/>
        <v>91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157</v>
      </c>
      <c r="D27" s="12">
        <v>91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136315</v>
      </c>
      <c r="D28" s="42">
        <f t="shared" si="7"/>
        <v>71611</v>
      </c>
      <c r="E28" s="42">
        <f t="shared" si="7"/>
        <v>599280.04004000011</v>
      </c>
      <c r="F28" s="42">
        <f t="shared" si="7"/>
        <v>791.99599999999998</v>
      </c>
      <c r="G28" s="42">
        <f t="shared" si="7"/>
        <v>0</v>
      </c>
      <c r="H28" s="42">
        <f t="shared" si="7"/>
        <v>0</v>
      </c>
      <c r="I28" s="42">
        <f t="shared" si="7"/>
        <v>2814.944</v>
      </c>
      <c r="J28" s="36">
        <f t="shared" si="4"/>
        <v>602886.98004000017</v>
      </c>
    </row>
    <row r="29" spans="2:16" s="11" customFormat="1" ht="12" x14ac:dyDescent="0.2">
      <c r="B29" s="43" t="s">
        <v>15</v>
      </c>
      <c r="C29" s="12">
        <v>65313</v>
      </c>
      <c r="D29" s="12">
        <v>33803</v>
      </c>
      <c r="E29" s="12">
        <v>368143.26700000005</v>
      </c>
      <c r="F29" s="38">
        <v>791.99599999999998</v>
      </c>
      <c r="G29" s="39">
        <v>0</v>
      </c>
      <c r="H29" s="38">
        <v>0</v>
      </c>
      <c r="I29" s="38">
        <v>2814.944</v>
      </c>
      <c r="J29" s="36">
        <f t="shared" si="4"/>
        <v>371750.20700000005</v>
      </c>
      <c r="P29" s="40"/>
    </row>
    <row r="30" spans="2:16" s="11" customFormat="1" ht="12" x14ac:dyDescent="0.2">
      <c r="B30" s="43" t="s">
        <v>16</v>
      </c>
      <c r="C30" s="12">
        <v>71002</v>
      </c>
      <c r="D30" s="12">
        <v>37808</v>
      </c>
      <c r="E30" s="12">
        <v>231136.77304000003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231136.77304000003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3463</v>
      </c>
      <c r="D32" s="36">
        <f t="shared" si="8"/>
        <v>1793</v>
      </c>
      <c r="E32" s="36">
        <f>E33</f>
        <v>13839.507999999998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13839.507999999998</v>
      </c>
      <c r="P32" s="40"/>
    </row>
    <row r="33" spans="1:18" s="11" customFormat="1" ht="12" x14ac:dyDescent="0.2">
      <c r="A33" s="40"/>
      <c r="B33" s="43" t="s">
        <v>19</v>
      </c>
      <c r="C33" s="12">
        <v>3463</v>
      </c>
      <c r="D33" s="12">
        <v>1793</v>
      </c>
      <c r="E33" s="12">
        <v>13839.507999999998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13839.507999999998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abSelected="1" topLeftCell="A12" zoomScale="80" zoomScaleNormal="80" zoomScaleSheetLayoutView="100" workbookViewId="0">
      <selection activeCell="C43" sqref="C43:D43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35432</v>
      </c>
      <c r="D19" s="25">
        <f t="shared" si="0"/>
        <v>18866</v>
      </c>
      <c r="E19" s="25">
        <f t="shared" si="0"/>
        <v>77001.14</v>
      </c>
      <c r="F19" s="25">
        <f t="shared" si="0"/>
        <v>521773.24400000006</v>
      </c>
      <c r="G19" s="25">
        <f t="shared" si="0"/>
        <v>239252.00999999998</v>
      </c>
      <c r="H19" s="25">
        <f t="shared" si="0"/>
        <v>829221.78100000008</v>
      </c>
      <c r="I19" s="25">
        <f t="shared" si="0"/>
        <v>2720</v>
      </c>
      <c r="J19" s="25">
        <f>SUM(E19:I19)</f>
        <v>1669968.1750000003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35432</v>
      </c>
      <c r="D22" s="34">
        <f t="shared" si="1"/>
        <v>18866</v>
      </c>
      <c r="E22" s="34">
        <f t="shared" si="1"/>
        <v>77001.14</v>
      </c>
      <c r="F22" s="34">
        <f t="shared" si="1"/>
        <v>503320.11400000006</v>
      </c>
      <c r="G22" s="34">
        <f t="shared" si="1"/>
        <v>238596.91999999998</v>
      </c>
      <c r="H22" s="34">
        <f t="shared" si="1"/>
        <v>828475.78100000008</v>
      </c>
      <c r="I22" s="34">
        <f t="shared" si="1"/>
        <v>2720</v>
      </c>
      <c r="J22" s="35">
        <f t="shared" si="1"/>
        <v>1650113.9550000001</v>
      </c>
      <c r="M22" s="19"/>
    </row>
    <row r="23" spans="2:16" ht="13.2" x14ac:dyDescent="0.25">
      <c r="B23" s="62" t="s">
        <v>9</v>
      </c>
      <c r="C23" s="63">
        <f>C24+C28+C34+C36+C32+C26</f>
        <v>26359</v>
      </c>
      <c r="D23" s="63">
        <f t="shared" ref="D23:F23" si="2">D24+D28+D34+D36+D32+D26</f>
        <v>14326</v>
      </c>
      <c r="E23" s="63">
        <f t="shared" si="2"/>
        <v>1525.21</v>
      </c>
      <c r="F23" s="63">
        <f t="shared" si="2"/>
        <v>267789.56400000001</v>
      </c>
      <c r="G23" s="63">
        <f>G24+G28+G34+G36+G32+G26</f>
        <v>238596.91999999998</v>
      </c>
      <c r="H23" s="63">
        <f t="shared" ref="H23:I23" si="3">H24+H28+H34+H36+H32+H26</f>
        <v>704687.91100000008</v>
      </c>
      <c r="I23" s="63">
        <f t="shared" si="3"/>
        <v>10</v>
      </c>
      <c r="J23" s="64">
        <f t="shared" ref="J23:J43" si="4">SUM(E23:I23)</f>
        <v>1212609.605</v>
      </c>
      <c r="M23" s="19"/>
    </row>
    <row r="24" spans="2:16" ht="13.2" x14ac:dyDescent="0.2">
      <c r="B24" s="10" t="s">
        <v>10</v>
      </c>
      <c r="C24" s="36">
        <f t="shared" ref="C24:I24" si="5">C25</f>
        <v>13793</v>
      </c>
      <c r="D24" s="36">
        <f t="shared" si="5"/>
        <v>7199</v>
      </c>
      <c r="E24" s="36">
        <f t="shared" si="5"/>
        <v>0</v>
      </c>
      <c r="F24" s="36">
        <f t="shared" si="5"/>
        <v>143.17000000000002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143.17000000000002</v>
      </c>
      <c r="M24" s="19"/>
    </row>
    <row r="25" spans="2:16" s="11" customFormat="1" ht="12" x14ac:dyDescent="0.2">
      <c r="B25" s="37" t="s">
        <v>11</v>
      </c>
      <c r="C25" s="12">
        <v>13793</v>
      </c>
      <c r="D25" s="12">
        <v>7199</v>
      </c>
      <c r="E25" s="12">
        <v>0</v>
      </c>
      <c r="F25" s="38">
        <v>143.17000000000002</v>
      </c>
      <c r="G25" s="39">
        <v>0</v>
      </c>
      <c r="H25" s="38">
        <v>0</v>
      </c>
      <c r="I25" s="38">
        <v>0</v>
      </c>
      <c r="J25" s="36">
        <f t="shared" si="4"/>
        <v>143.17000000000002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63106.78</v>
      </c>
      <c r="H26" s="36">
        <f>H27</f>
        <v>0</v>
      </c>
      <c r="I26" s="36">
        <f>I27</f>
        <v>0</v>
      </c>
      <c r="J26" s="36">
        <f t="shared" si="4"/>
        <v>63106.78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63106.78</v>
      </c>
      <c r="H27" s="38">
        <v>0</v>
      </c>
      <c r="I27" s="38">
        <v>0</v>
      </c>
      <c r="J27" s="36">
        <f t="shared" si="4"/>
        <v>63106.78</v>
      </c>
    </row>
    <row r="28" spans="2:16" ht="13.2" x14ac:dyDescent="0.2">
      <c r="B28" s="10" t="s">
        <v>14</v>
      </c>
      <c r="C28" s="42">
        <f t="shared" ref="C28:I28" si="7">SUM(C29:C31)</f>
        <v>10397</v>
      </c>
      <c r="D28" s="42">
        <f t="shared" si="7"/>
        <v>5360</v>
      </c>
      <c r="E28" s="42">
        <f t="shared" si="7"/>
        <v>1184.83</v>
      </c>
      <c r="F28" s="42">
        <f t="shared" si="7"/>
        <v>0</v>
      </c>
      <c r="G28" s="42">
        <f t="shared" si="7"/>
        <v>0</v>
      </c>
      <c r="H28" s="42">
        <f t="shared" si="7"/>
        <v>536166.38500000001</v>
      </c>
      <c r="I28" s="42">
        <f t="shared" si="7"/>
        <v>10</v>
      </c>
      <c r="J28" s="36">
        <f t="shared" si="4"/>
        <v>537361.21499999997</v>
      </c>
    </row>
    <row r="29" spans="2:16" s="11" customFormat="1" ht="12" x14ac:dyDescent="0.2">
      <c r="B29" s="43" t="s">
        <v>15</v>
      </c>
      <c r="C29" s="12">
        <v>10397</v>
      </c>
      <c r="D29" s="12">
        <v>5360</v>
      </c>
      <c r="E29" s="12">
        <v>1184.83</v>
      </c>
      <c r="F29" s="38">
        <v>0</v>
      </c>
      <c r="G29" s="39">
        <v>0</v>
      </c>
      <c r="H29" s="38">
        <v>536166.38500000001</v>
      </c>
      <c r="I29" s="38">
        <v>10</v>
      </c>
      <c r="J29" s="36">
        <f t="shared" si="4"/>
        <v>537361.21499999997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176.19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176.19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176.19</v>
      </c>
      <c r="G33" s="39">
        <v>0</v>
      </c>
      <c r="H33" s="38">
        <v>0</v>
      </c>
      <c r="I33" s="38">
        <v>0</v>
      </c>
      <c r="J33" s="36">
        <f t="shared" si="4"/>
        <v>176.19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59</v>
      </c>
      <c r="D34" s="36">
        <f t="shared" si="9"/>
        <v>40</v>
      </c>
      <c r="E34" s="36">
        <f t="shared" si="9"/>
        <v>340.38</v>
      </c>
      <c r="F34" s="36">
        <f t="shared" si="9"/>
        <v>266995.20400000003</v>
      </c>
      <c r="G34" s="36">
        <f t="shared" si="9"/>
        <v>170113.13999999998</v>
      </c>
      <c r="H34" s="36">
        <f t="shared" si="9"/>
        <v>166606.52600000001</v>
      </c>
      <c r="I34" s="36">
        <f t="shared" si="9"/>
        <v>0</v>
      </c>
      <c r="J34" s="36">
        <f t="shared" si="4"/>
        <v>604055.25</v>
      </c>
      <c r="P34" s="40"/>
    </row>
    <row r="35" spans="1:18" s="11" customFormat="1" ht="12" x14ac:dyDescent="0.2">
      <c r="B35" s="41" t="s">
        <v>21</v>
      </c>
      <c r="C35" s="12">
        <v>59</v>
      </c>
      <c r="D35" s="12">
        <v>40</v>
      </c>
      <c r="E35" s="12">
        <v>340.38</v>
      </c>
      <c r="F35" s="38">
        <v>266995.20400000003</v>
      </c>
      <c r="G35" s="39">
        <v>170113.13999999998</v>
      </c>
      <c r="H35" s="38">
        <v>166606.52600000001</v>
      </c>
      <c r="I35" s="38">
        <v>0</v>
      </c>
      <c r="J35" s="36">
        <f t="shared" si="4"/>
        <v>604055.25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2110</v>
      </c>
      <c r="D36" s="36">
        <f t="shared" si="10"/>
        <v>1727</v>
      </c>
      <c r="E36" s="36">
        <f>E37</f>
        <v>0</v>
      </c>
      <c r="F36" s="36">
        <f>F37</f>
        <v>475</v>
      </c>
      <c r="G36" s="36">
        <f>G37</f>
        <v>5377</v>
      </c>
      <c r="H36" s="36">
        <f>H37</f>
        <v>1915</v>
      </c>
      <c r="I36" s="36">
        <f>I37</f>
        <v>0</v>
      </c>
      <c r="J36" s="36">
        <f t="shared" si="4"/>
        <v>7767</v>
      </c>
      <c r="P36" s="40"/>
    </row>
    <row r="37" spans="1:18" s="11" customFormat="1" ht="12" x14ac:dyDescent="0.2">
      <c r="B37" s="43" t="s">
        <v>23</v>
      </c>
      <c r="C37" s="12">
        <v>2110</v>
      </c>
      <c r="D37" s="12">
        <v>1727</v>
      </c>
      <c r="E37" s="12">
        <v>0</v>
      </c>
      <c r="F37" s="38">
        <v>475</v>
      </c>
      <c r="G37" s="39">
        <v>5377</v>
      </c>
      <c r="H37" s="38">
        <v>1915</v>
      </c>
      <c r="I37" s="38">
        <v>0</v>
      </c>
      <c r="J37" s="36">
        <f t="shared" si="4"/>
        <v>7767</v>
      </c>
      <c r="P37" s="40"/>
    </row>
    <row r="38" spans="1:18" ht="13.2" x14ac:dyDescent="0.25">
      <c r="B38" s="62" t="s">
        <v>24</v>
      </c>
      <c r="C38" s="63">
        <f>C39+C41+C44</f>
        <v>9073</v>
      </c>
      <c r="D38" s="63">
        <f>D39+D41+D44</f>
        <v>4540</v>
      </c>
      <c r="E38" s="63">
        <f>E39+E41+E44</f>
        <v>75475.929999999993</v>
      </c>
      <c r="F38" s="63">
        <f>F39+F41+F44</f>
        <v>235530.55000000002</v>
      </c>
      <c r="G38" s="63">
        <f t="shared" ref="G38:I38" si="11">G39+G41+G44</f>
        <v>0</v>
      </c>
      <c r="H38" s="63">
        <f t="shared" si="11"/>
        <v>123787.87000000001</v>
      </c>
      <c r="I38" s="63">
        <f t="shared" si="11"/>
        <v>2710</v>
      </c>
      <c r="J38" s="63">
        <f>SUM(E38:I38)</f>
        <v>437504.35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8</v>
      </c>
      <c r="D39" s="36">
        <f t="shared" si="12"/>
        <v>4</v>
      </c>
      <c r="E39" s="36">
        <f>E40</f>
        <v>202</v>
      </c>
      <c r="F39" s="36">
        <f>F40</f>
        <v>124678</v>
      </c>
      <c r="G39" s="36">
        <f>G40</f>
        <v>0</v>
      </c>
      <c r="H39" s="36">
        <f>H40</f>
        <v>0</v>
      </c>
      <c r="I39" s="36">
        <f>I40</f>
        <v>66</v>
      </c>
      <c r="J39" s="36">
        <f t="shared" si="4"/>
        <v>124946</v>
      </c>
      <c r="Q39" s="11"/>
      <c r="R39" s="11"/>
    </row>
    <row r="40" spans="1:18" s="11" customFormat="1" ht="12" x14ac:dyDescent="0.2">
      <c r="B40" s="43" t="s">
        <v>26</v>
      </c>
      <c r="C40" s="12">
        <v>8</v>
      </c>
      <c r="D40" s="12">
        <v>4</v>
      </c>
      <c r="E40" s="12">
        <v>202</v>
      </c>
      <c r="F40" s="38">
        <v>124678</v>
      </c>
      <c r="G40" s="39">
        <v>0</v>
      </c>
      <c r="H40" s="38">
        <v>0</v>
      </c>
      <c r="I40" s="38">
        <v>66</v>
      </c>
      <c r="J40" s="36">
        <f t="shared" si="4"/>
        <v>124946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271</v>
      </c>
      <c r="D41" s="42">
        <f t="shared" si="13"/>
        <v>139</v>
      </c>
      <c r="E41" s="42">
        <f t="shared" si="13"/>
        <v>2221.9300000000003</v>
      </c>
      <c r="F41" s="42">
        <f t="shared" si="13"/>
        <v>87546.33</v>
      </c>
      <c r="G41" s="42">
        <f t="shared" si="13"/>
        <v>0</v>
      </c>
      <c r="H41" s="42">
        <f t="shared" si="13"/>
        <v>0</v>
      </c>
      <c r="I41" s="42">
        <f t="shared" si="13"/>
        <v>2644</v>
      </c>
      <c r="J41" s="36">
        <f t="shared" si="4"/>
        <v>92412.260000000009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64925</v>
      </c>
      <c r="G42" s="39">
        <v>0</v>
      </c>
      <c r="H42" s="38">
        <v>0</v>
      </c>
      <c r="I42" s="38">
        <v>2644</v>
      </c>
      <c r="J42" s="36">
        <f t="shared" si="4"/>
        <v>67569</v>
      </c>
      <c r="P42" s="40"/>
    </row>
    <row r="43" spans="1:18" s="11" customFormat="1" ht="12" x14ac:dyDescent="0.2">
      <c r="B43" s="43" t="s">
        <v>29</v>
      </c>
      <c r="C43" s="12">
        <v>271</v>
      </c>
      <c r="D43" s="12">
        <v>139</v>
      </c>
      <c r="E43" s="12">
        <v>2221.9300000000003</v>
      </c>
      <c r="F43" s="38">
        <v>22621.329999999998</v>
      </c>
      <c r="G43" s="39">
        <v>0</v>
      </c>
      <c r="H43" s="38">
        <v>0</v>
      </c>
      <c r="I43" s="38">
        <v>0</v>
      </c>
      <c r="J43" s="36">
        <f t="shared" si="4"/>
        <v>24843.26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8794</v>
      </c>
      <c r="D44" s="36">
        <f t="shared" si="14"/>
        <v>4397</v>
      </c>
      <c r="E44" s="36">
        <f>E45</f>
        <v>73052</v>
      </c>
      <c r="F44" s="36">
        <f>F45</f>
        <v>23306.220000000008</v>
      </c>
      <c r="G44" s="36">
        <f>G45</f>
        <v>0</v>
      </c>
      <c r="H44" s="36">
        <f>H45</f>
        <v>123787.87000000001</v>
      </c>
      <c r="I44" s="36">
        <f>I45</f>
        <v>0</v>
      </c>
      <c r="J44" s="36">
        <f>SUM(E44:I44)</f>
        <v>220146.09000000003</v>
      </c>
      <c r="P44" s="40"/>
    </row>
    <row r="45" spans="1:18" s="11" customFormat="1" ht="12.6" thickBot="1" x14ac:dyDescent="0.25">
      <c r="B45" s="45" t="s">
        <v>41</v>
      </c>
      <c r="C45" s="12">
        <v>8794</v>
      </c>
      <c r="D45" s="12">
        <v>4397</v>
      </c>
      <c r="E45" s="12">
        <v>73052</v>
      </c>
      <c r="F45" s="46">
        <v>23306.220000000008</v>
      </c>
      <c r="G45" s="47">
        <v>0</v>
      </c>
      <c r="H45" s="39">
        <v>123787.87000000001</v>
      </c>
      <c r="I45" s="46">
        <v>0</v>
      </c>
      <c r="J45" s="48">
        <f>SUM(E45:I45)</f>
        <v>220146.09000000003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18453.13</v>
      </c>
      <c r="G47" s="51">
        <f t="shared" si="15"/>
        <v>655.09</v>
      </c>
      <c r="H47" s="51">
        <f t="shared" si="15"/>
        <v>746</v>
      </c>
      <c r="I47" s="35">
        <f t="shared" si="15"/>
        <v>0</v>
      </c>
      <c r="J47" s="51">
        <f>SUM(E47:I47)</f>
        <v>19854.22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18453.13</v>
      </c>
      <c r="G48" s="60">
        <f t="shared" si="16"/>
        <v>655.09</v>
      </c>
      <c r="H48" s="60">
        <f t="shared" si="16"/>
        <v>746</v>
      </c>
      <c r="I48" s="60">
        <f t="shared" si="16"/>
        <v>0</v>
      </c>
      <c r="J48" s="60">
        <f t="shared" si="16"/>
        <v>19854.22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10392.130000000001</v>
      </c>
      <c r="G51" s="36">
        <f t="shared" si="20"/>
        <v>655.09</v>
      </c>
      <c r="H51" s="36">
        <f t="shared" si="20"/>
        <v>0</v>
      </c>
      <c r="I51" s="36">
        <f t="shared" si="20"/>
        <v>0</v>
      </c>
      <c r="J51" s="51">
        <f t="shared" si="18"/>
        <v>11047.220000000001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10392.130000000001</v>
      </c>
      <c r="G52" s="39">
        <v>655.09</v>
      </c>
      <c r="H52" s="38">
        <v>0</v>
      </c>
      <c r="I52" s="38">
        <v>0</v>
      </c>
      <c r="J52" s="51">
        <f t="shared" si="18"/>
        <v>11047.220000000001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4813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4813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4813</v>
      </c>
      <c r="G54" s="12">
        <v>0</v>
      </c>
      <c r="H54" s="12">
        <v>0</v>
      </c>
      <c r="I54" s="12">
        <v>0</v>
      </c>
      <c r="J54" s="51">
        <f>SUM(E54:I54)</f>
        <v>4813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3248</v>
      </c>
      <c r="G55" s="36">
        <f t="shared" si="22"/>
        <v>0</v>
      </c>
      <c r="H55" s="36">
        <f t="shared" si="22"/>
        <v>746</v>
      </c>
      <c r="I55" s="36">
        <f t="shared" si="22"/>
        <v>0</v>
      </c>
      <c r="J55" s="51">
        <f>SUM(E55:I55)</f>
        <v>3994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3248</v>
      </c>
      <c r="G56" s="12">
        <v>0</v>
      </c>
      <c r="H56" s="12">
        <v>746</v>
      </c>
      <c r="I56" s="12">
        <v>0</v>
      </c>
      <c r="J56" s="51">
        <f>SUM(E56:I56)</f>
        <v>3994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2025-02-07T21:40:13Z</dcterms:modified>
</cp:coreProperties>
</file>