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5\01 ENERO 2025\"/>
    </mc:Choice>
  </mc:AlternateContent>
  <xr:revisionPtr revIDLastSave="0" documentId="13_ncr:1_{65C9132D-BDA4-40A2-AFAC-D87FC628C053}" xr6:coauthVersionLast="47" xr6:coauthVersionMax="47" xr10:uidLastSave="{00000000-0000-0000-0000-000000000000}"/>
  <bookViews>
    <workbookView xWindow="-108" yWindow="-108" windowWidth="23256" windowHeight="13896" tabRatio="858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9" l="1"/>
  <c r="N5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M43" i="9"/>
  <c r="M32" i="9"/>
  <c r="M33" i="9"/>
  <c r="M34" i="9"/>
  <c r="M35" i="9"/>
  <c r="M38" i="9"/>
  <c r="M41" i="9"/>
  <c r="M44" i="9"/>
  <c r="M45" i="9"/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J55" i="10" s="1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H48" i="10" s="1"/>
  <c r="H47" i="10" s="1"/>
  <c r="G51" i="10"/>
  <c r="G48" i="10" s="1"/>
  <c r="G47" i="10" s="1"/>
  <c r="F51" i="10"/>
  <c r="E51" i="10"/>
  <c r="J51" i="10" s="1"/>
  <c r="D51" i="10"/>
  <c r="C51" i="10"/>
  <c r="J50" i="10"/>
  <c r="I49" i="10"/>
  <c r="H49" i="10"/>
  <c r="G49" i="10"/>
  <c r="F49" i="10"/>
  <c r="E49" i="10"/>
  <c r="J49" i="10" s="1"/>
  <c r="D49" i="10"/>
  <c r="C49" i="10"/>
  <c r="I48" i="10"/>
  <c r="I47" i="10" s="1"/>
  <c r="J45" i="10"/>
  <c r="I44" i="10"/>
  <c r="H44" i="10"/>
  <c r="G44" i="10"/>
  <c r="F44" i="10"/>
  <c r="E44" i="10"/>
  <c r="E38" i="10" s="1"/>
  <c r="D44" i="10"/>
  <c r="C44" i="10"/>
  <c r="J43" i="10"/>
  <c r="J42" i="10"/>
  <c r="I41" i="10"/>
  <c r="I38" i="10" s="1"/>
  <c r="H41" i="10"/>
  <c r="G41" i="10"/>
  <c r="F41" i="10"/>
  <c r="E41" i="10"/>
  <c r="D41" i="10"/>
  <c r="C41" i="10"/>
  <c r="J40" i="10"/>
  <c r="I39" i="10"/>
  <c r="H39" i="10"/>
  <c r="G39" i="10"/>
  <c r="F39" i="10"/>
  <c r="E39" i="10"/>
  <c r="D39" i="10"/>
  <c r="C39" i="10"/>
  <c r="G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J34" i="10" s="1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E23" i="10"/>
  <c r="C48" i="10" l="1"/>
  <c r="C47" i="10" s="1"/>
  <c r="D48" i="10"/>
  <c r="D47" i="10" s="1"/>
  <c r="E48" i="10"/>
  <c r="E47" i="10" s="1"/>
  <c r="H38" i="10"/>
  <c r="J28" i="10"/>
  <c r="F38" i="10"/>
  <c r="F48" i="10"/>
  <c r="F47" i="10" s="1"/>
  <c r="J47" i="10" s="1"/>
  <c r="J44" i="10"/>
  <c r="C38" i="10"/>
  <c r="D38" i="10"/>
  <c r="I22" i="10"/>
  <c r="I19" i="10" s="1"/>
  <c r="H23" i="10"/>
  <c r="G23" i="10"/>
  <c r="G22" i="10" s="1"/>
  <c r="G19" i="10" s="1"/>
  <c r="J24" i="10"/>
  <c r="F23" i="10"/>
  <c r="J39" i="10"/>
  <c r="J41" i="10"/>
  <c r="D23" i="10"/>
  <c r="D22" i="10" s="1"/>
  <c r="D19" i="10" s="1"/>
  <c r="C23" i="10"/>
  <c r="C22" i="10" s="1"/>
  <c r="C19" i="10" s="1"/>
  <c r="J36" i="10"/>
  <c r="J53" i="10"/>
  <c r="J48" i="10" s="1"/>
  <c r="E22" i="10"/>
  <c r="E19" i="10" s="1"/>
  <c r="H22" i="10" l="1"/>
  <c r="H19" i="10" s="1"/>
  <c r="J38" i="10"/>
  <c r="J23" i="10"/>
  <c r="F22" i="10"/>
  <c r="F19" i="10" s="1"/>
  <c r="J19" i="10" l="1"/>
  <c r="J22" i="10"/>
  <c r="C49" i="6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J53" i="6" s="1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D48" i="6" l="1"/>
  <c r="J55" i="6"/>
  <c r="F48" i="6"/>
  <c r="F47" i="6" s="1"/>
  <c r="J51" i="6"/>
  <c r="I48" i="6"/>
  <c r="I47" i="6" s="1"/>
  <c r="E48" i="6"/>
  <c r="E47" i="6" s="1"/>
  <c r="H48" i="6"/>
  <c r="H47" i="6" s="1"/>
  <c r="G48" i="6"/>
  <c r="C48" i="6"/>
  <c r="D47" i="6"/>
  <c r="G47" i="6"/>
  <c r="C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H48" i="7" s="1"/>
  <c r="H47" i="7" s="1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N56" i="9" s="1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L32" i="9"/>
  <c r="K32" i="9"/>
  <c r="I32" i="9"/>
  <c r="H32" i="9"/>
  <c r="G32" i="9"/>
  <c r="F32" i="9"/>
  <c r="E32" i="9"/>
  <c r="D32" i="9"/>
  <c r="C32" i="9"/>
  <c r="J31" i="9"/>
  <c r="J30" i="9"/>
  <c r="M29" i="9"/>
  <c r="J29" i="9"/>
  <c r="L28" i="9"/>
  <c r="K28" i="9"/>
  <c r="I28" i="9"/>
  <c r="H28" i="9"/>
  <c r="G28" i="9"/>
  <c r="F28" i="9"/>
  <c r="E28" i="9"/>
  <c r="D28" i="9"/>
  <c r="C28" i="9"/>
  <c r="J27" i="9"/>
  <c r="L26" i="9"/>
  <c r="K26" i="9"/>
  <c r="I26" i="9"/>
  <c r="H26" i="9"/>
  <c r="G26" i="9"/>
  <c r="F26" i="9"/>
  <c r="E26" i="9"/>
  <c r="D26" i="9"/>
  <c r="C26" i="9"/>
  <c r="M25" i="9"/>
  <c r="J25" i="9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J24" i="9"/>
  <c r="L38" i="9"/>
  <c r="L23" i="9"/>
  <c r="M28" i="9"/>
  <c r="K23" i="9"/>
  <c r="J36" i="9"/>
  <c r="F23" i="9"/>
  <c r="J34" i="9"/>
  <c r="J32" i="9"/>
  <c r="C23" i="9"/>
  <c r="G23" i="9"/>
  <c r="G22" i="9" s="1"/>
  <c r="D23" i="9"/>
  <c r="H23" i="9"/>
  <c r="J28" i="9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N55" i="9" s="1"/>
  <c r="L48" i="9"/>
  <c r="L47" i="9" s="1"/>
  <c r="J57" i="9"/>
  <c r="J58" i="9"/>
  <c r="F38" i="9"/>
  <c r="F48" i="9"/>
  <c r="F47" i="9" s="1"/>
  <c r="E23" i="9"/>
  <c r="K22" i="9" l="1"/>
  <c r="K19" i="9" s="1"/>
  <c r="C22" i="9"/>
  <c r="C19" i="9" s="1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<sst xmlns="http://schemas.openxmlformats.org/spreadsheetml/2006/main" count="357" uniqueCount="58">
  <si>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</si>
  <si>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</si>
  <si>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</si>
  <si>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</si>
  <si>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</si>
  <si>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</si>
  <si>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</si>
  <si>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</si>
  <si>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</si>
  <si>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</si>
  <si>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</si>
  <si>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</si>
  <si>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</si>
  <si>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</si>
  <si>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</si>
  <si>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</si>
  <si>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</si>
  <si>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</si>
  <si>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</si>
  <si>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</si>
  <si>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</si>
  <si>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</si>
  <si>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</si>
  <si>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</si>
  <si>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</si>
  <si>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</si>
  <si>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</si>
  <si>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</si>
  <si>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</si>
  <si>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</si>
  <si>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</si>
  <si>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</si>
  <si>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</si>
  <si>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</si>
  <si>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</si>
  <si>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</si>
  <si>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</si>
  <si>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</si>
  <si>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</si>
  <si>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</si>
  <si>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</si>
  <si>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</si>
  <si>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</si>
  <si>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</si>
  <si>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</si>
  <si>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</si>
  <si>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</si>
  <si>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</si>
  <si>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</si>
  <si>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(Ene-25)</t>
  </si>
  <si>
    <t>Unidades
(Ene-25)</t>
  </si>
  <si>
    <t>TM
(Ene-25)</t>
  </si>
  <si>
    <t>Total
TM
(Ene-25)</t>
  </si>
  <si>
    <t>Elaborado por el Área de Estadísticas - DOMA, febrero 2025.</t>
  </si>
  <si>
    <t>TOTAL
TEUS
(Ene-24)</t>
  </si>
  <si>
    <t>TOTAL
TM
(Ene-24)</t>
  </si>
  <si>
    <t>%
VARIACIÓN TM 
(Ene - 2025/2024)</t>
  </si>
  <si>
    <t>%
VARIACIÓN TEUS
(Ene -2025/2024)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</si>
</sst>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2025 / 2024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topLeftCell="A4" zoomScale="90" zoomScaleNormal="90" zoomScaleSheetLayoutView="100" workbookViewId="0">
      <selection activeCell="A53" sqref="A53:XFD56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54</v>
      </c>
      <c r="L15" s="80" t="s">
        <v>55</v>
      </c>
      <c r="M15" s="83" t="s">
        <v>57</v>
      </c>
      <c r="N15" s="83" t="s">
        <v>56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4" t="s">
        <v>6</v>
      </c>
      <c r="C19" s="25">
        <f t="shared" ref="C19:I19" si="0">+C22+C47</f>
        <v>329475</v>
      </c>
      <c r="D19" s="25">
        <f t="shared" si="0"/>
        <v>186175</v>
      </c>
      <c r="E19" s="25">
        <f t="shared" si="0"/>
        <v>3241579.8656499996</v>
      </c>
      <c r="F19" s="25">
        <f t="shared" si="0"/>
        <v>373668.8839999999</v>
      </c>
      <c r="G19" s="25">
        <f t="shared" si="0"/>
        <v>2418676.89</v>
      </c>
      <c r="H19" s="25">
        <f t="shared" si="0"/>
        <v>286315.58600000001</v>
      </c>
      <c r="I19" s="25">
        <f t="shared" si="0"/>
        <v>28533.859478999999</v>
      </c>
      <c r="J19" s="25">
        <f>SUM(E19:I19)</f>
        <v>6348775.0851290002</v>
      </c>
      <c r="K19" s="55">
        <f>+K22+K47</f>
        <v>287330</v>
      </c>
      <c r="L19" s="55">
        <f>+L22+L47</f>
        <v>5134546.2694299994</v>
      </c>
      <c r="M19" s="66">
        <f>(C19/K19)-1</f>
        <v>0.14667803570807081</v>
      </c>
      <c r="N19" s="67">
        <f>(J19/L19)-1</f>
        <v>0.23648220348665694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8" thickBot="1" x14ac:dyDescent="0.25">
      <c r="B22" s="33" t="s">
        <v>8</v>
      </c>
      <c r="C22" s="34">
        <f t="shared" ref="C22:L22" si="1">+C23+C38</f>
        <v>329475</v>
      </c>
      <c r="D22" s="34">
        <f t="shared" si="1"/>
        <v>186175</v>
      </c>
      <c r="E22" s="34">
        <f t="shared" si="1"/>
        <v>3241579.8656499996</v>
      </c>
      <c r="F22" s="34">
        <f t="shared" si="1"/>
        <v>371630.8839999999</v>
      </c>
      <c r="G22" s="34">
        <f t="shared" si="1"/>
        <v>2417498.2200000002</v>
      </c>
      <c r="H22" s="34">
        <f t="shared" si="1"/>
        <v>286217.58600000001</v>
      </c>
      <c r="I22" s="34">
        <f t="shared" si="1"/>
        <v>28533.859478999999</v>
      </c>
      <c r="J22" s="35">
        <f t="shared" si="1"/>
        <v>6345460.4151290003</v>
      </c>
      <c r="K22" s="56">
        <f t="shared" si="1"/>
        <v>287330</v>
      </c>
      <c r="L22" s="56">
        <f t="shared" si="1"/>
        <v>5132390.8794299997</v>
      </c>
      <c r="M22" s="68">
        <f>(C22/K22)-1</f>
        <v>0.14667803570807081</v>
      </c>
      <c r="N22" s="68">
        <f>(J22/L22)-1</f>
        <v>0.23635564090818506</v>
      </c>
      <c r="Q22" s="19"/>
    </row>
    <row r="23" spans="2:20" ht="13.8" thickBot="1" x14ac:dyDescent="0.3">
      <c r="B23" s="62" t="s">
        <v>9</v>
      </c>
      <c r="C23" s="63">
        <f>C24+C28+C34+C36+C32+C26</f>
        <v>328807</v>
      </c>
      <c r="D23" s="63">
        <f t="shared" ref="D23:F23" si="2">D24+D28+D34+D36+D32+D26</f>
        <v>185841</v>
      </c>
      <c r="E23" s="63">
        <f t="shared" si="2"/>
        <v>3235620.9856499997</v>
      </c>
      <c r="F23" s="63">
        <f t="shared" si="2"/>
        <v>360417.82399999991</v>
      </c>
      <c r="G23" s="63">
        <f>G24+G28+G34+G36+G32+G26</f>
        <v>2417498.2200000002</v>
      </c>
      <c r="H23" s="63">
        <f t="shared" ref="H23:I23" si="3">H24+H28+H34+H36+H32+H26</f>
        <v>277539.11600000004</v>
      </c>
      <c r="I23" s="63">
        <f t="shared" si="3"/>
        <v>28240.859478999999</v>
      </c>
      <c r="J23" s="64">
        <f t="shared" ref="J23:J43" si="4">SUM(E23:I23)</f>
        <v>6319317.0051290002</v>
      </c>
      <c r="K23" s="57">
        <f>K24+K28+K32+K34+K36+K26</f>
        <v>286664</v>
      </c>
      <c r="L23" s="57">
        <f>L24+L28+L32+L34+L36+L26</f>
        <v>5090928.2494299999</v>
      </c>
      <c r="M23" s="68">
        <f t="shared" ref="M23:M59" si="5">(C23/K23)-1</f>
        <v>0.14701183266821083</v>
      </c>
      <c r="N23" s="68">
        <f t="shared" ref="N23:N45" si="6">(J23/L23)-1</f>
        <v>0.24128974039980533</v>
      </c>
      <c r="Q23" s="19"/>
    </row>
    <row r="24" spans="2:20" ht="13.8" thickBot="1" x14ac:dyDescent="0.25">
      <c r="B24" s="10" t="s">
        <v>10</v>
      </c>
      <c r="C24" s="36">
        <f t="shared" ref="C24:I24" si="7">C25</f>
        <v>29313</v>
      </c>
      <c r="D24" s="36">
        <f t="shared" si="7"/>
        <v>15414</v>
      </c>
      <c r="E24" s="36">
        <f t="shared" si="7"/>
        <v>202720.81399999998</v>
      </c>
      <c r="F24" s="36">
        <f t="shared" si="7"/>
        <v>5950.66</v>
      </c>
      <c r="G24" s="36">
        <f t="shared" si="7"/>
        <v>74223.649999999994</v>
      </c>
      <c r="H24" s="36">
        <f t="shared" si="7"/>
        <v>18719.762000000002</v>
      </c>
      <c r="I24" s="36">
        <f t="shared" si="7"/>
        <v>0</v>
      </c>
      <c r="J24" s="36">
        <f t="shared" si="4"/>
        <v>301614.88599999994</v>
      </c>
      <c r="K24" s="57">
        <f>K25</f>
        <v>19430</v>
      </c>
      <c r="L24" s="57">
        <f>L25</f>
        <v>240612.005</v>
      </c>
      <c r="M24" s="68">
        <f t="shared" si="5"/>
        <v>0.50864642305712815</v>
      </c>
      <c r="N24" s="68">
        <f t="shared" si="6"/>
        <v>0.25353215854711797</v>
      </c>
      <c r="Q24" s="19"/>
    </row>
    <row r="25" spans="2:20" s="11" customFormat="1" ht="12.6" thickBot="1" x14ac:dyDescent="0.25">
      <c r="B25" s="37" t="s">
        <v>11</v>
      </c>
      <c r="C25" s="12">
        <v>29313</v>
      </c>
      <c r="D25" s="12">
        <v>15414</v>
      </c>
      <c r="E25" s="12">
        <v>202720.81399999998</v>
      </c>
      <c r="F25" s="38">
        <v>5950.66</v>
      </c>
      <c r="G25" s="39">
        <v>74223.649999999994</v>
      </c>
      <c r="H25" s="38">
        <v>18719.762000000002</v>
      </c>
      <c r="I25" s="38">
        <v>0</v>
      </c>
      <c r="J25" s="36">
        <f t="shared" si="4"/>
        <v>301614.88599999994</v>
      </c>
      <c r="K25" s="58">
        <v>19430</v>
      </c>
      <c r="L25" s="58">
        <v>240612.005</v>
      </c>
      <c r="M25" s="68">
        <f t="shared" si="5"/>
        <v>0.50864642305712815</v>
      </c>
      <c r="N25" s="68">
        <f t="shared" si="6"/>
        <v>0.25353215854711797</v>
      </c>
      <c r="T25" s="40"/>
    </row>
    <row r="26" spans="2:20" s="11" customFormat="1" ht="13.8" thickBot="1" x14ac:dyDescent="0.25">
      <c r="B26" s="10" t="s">
        <v>12</v>
      </c>
      <c r="C26" s="36">
        <f t="shared" ref="C26:D26" si="8">C27</f>
        <v>0</v>
      </c>
      <c r="D26" s="36">
        <f t="shared" si="8"/>
        <v>0</v>
      </c>
      <c r="E26" s="36">
        <f>E27</f>
        <v>0</v>
      </c>
      <c r="F26" s="36">
        <f>F27</f>
        <v>1813.86</v>
      </c>
      <c r="G26" s="36">
        <f>G27</f>
        <v>394175.24000000005</v>
      </c>
      <c r="H26" s="36">
        <f>H27</f>
        <v>0</v>
      </c>
      <c r="I26" s="36">
        <f>I27</f>
        <v>0</v>
      </c>
      <c r="J26" s="36">
        <f t="shared" si="4"/>
        <v>395989.10000000003</v>
      </c>
      <c r="K26" s="57">
        <f>K27</f>
        <v>0</v>
      </c>
      <c r="L26" s="57">
        <f>L27</f>
        <v>277579.58</v>
      </c>
      <c r="M26" s="68" t="s">
        <v>13</v>
      </c>
      <c r="N26" s="68">
        <f t="shared" si="6"/>
        <v>0.42657864097928244</v>
      </c>
      <c r="T26" s="40"/>
    </row>
    <row r="27" spans="2:20" s="40" customFormat="1" ht="12.6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1813.86</v>
      </c>
      <c r="G27" s="39">
        <v>394175.24000000005</v>
      </c>
      <c r="H27" s="38"/>
      <c r="I27" s="38">
        <v>0</v>
      </c>
      <c r="J27" s="36">
        <f t="shared" si="4"/>
        <v>395989.10000000003</v>
      </c>
      <c r="K27" s="58">
        <v>0</v>
      </c>
      <c r="L27" s="58">
        <v>277579.58</v>
      </c>
      <c r="M27" s="68" t="s">
        <v>13</v>
      </c>
      <c r="N27" s="68">
        <f t="shared" si="6"/>
        <v>0.42657864097928244</v>
      </c>
    </row>
    <row r="28" spans="2:20" ht="13.8" thickBot="1" x14ac:dyDescent="0.25">
      <c r="B28" s="10" t="s">
        <v>14</v>
      </c>
      <c r="C28" s="42">
        <f t="shared" ref="C28:D28" si="9">SUM(C29:C31)</f>
        <v>282384</v>
      </c>
      <c r="D28" s="42">
        <f t="shared" si="9"/>
        <v>161398</v>
      </c>
      <c r="E28" s="42">
        <f t="shared" ref="E28:I28" si="10">SUM(E29:E31)</f>
        <v>2899128.1726500001</v>
      </c>
      <c r="F28" s="42">
        <f t="shared" si="10"/>
        <v>223668.84599999996</v>
      </c>
      <c r="G28" s="42">
        <f t="shared" si="10"/>
        <v>802065.60000000009</v>
      </c>
      <c r="H28" s="42">
        <f t="shared" si="10"/>
        <v>239960.954</v>
      </c>
      <c r="I28" s="42">
        <f t="shared" si="10"/>
        <v>25509.785</v>
      </c>
      <c r="J28" s="36">
        <f t="shared" si="4"/>
        <v>4190333.3576500001</v>
      </c>
      <c r="K28" s="57">
        <f>SUM(K29:K31)</f>
        <v>258293</v>
      </c>
      <c r="L28" s="57">
        <f>SUM(L29:L31)</f>
        <v>3532136.9414300001</v>
      </c>
      <c r="M28" s="68">
        <f t="shared" si="5"/>
        <v>9.3270046032993603E-2</v>
      </c>
      <c r="N28" s="68">
        <f t="shared" si="6"/>
        <v>0.18634510131804993</v>
      </c>
    </row>
    <row r="29" spans="2:20" s="11" customFormat="1" ht="12.6" thickBot="1" x14ac:dyDescent="0.25">
      <c r="B29" s="43" t="s">
        <v>15</v>
      </c>
      <c r="C29" s="12">
        <v>101879</v>
      </c>
      <c r="D29" s="12">
        <v>57176</v>
      </c>
      <c r="E29" s="12">
        <v>871915.44802999985</v>
      </c>
      <c r="F29" s="38">
        <v>223668.84599999996</v>
      </c>
      <c r="G29" s="39">
        <v>438671.62000000005</v>
      </c>
      <c r="H29" s="38">
        <v>239960.954</v>
      </c>
      <c r="I29" s="38">
        <v>25509.785</v>
      </c>
      <c r="J29" s="36">
        <f t="shared" si="4"/>
        <v>1799726.6530299997</v>
      </c>
      <c r="K29" s="58">
        <v>108375</v>
      </c>
      <c r="L29" s="58">
        <v>1645547.0219999999</v>
      </c>
      <c r="M29" s="68">
        <f t="shared" si="5"/>
        <v>-5.9940023068050796E-2</v>
      </c>
      <c r="N29" s="68">
        <f t="shared" si="6"/>
        <v>9.3695062473881707E-2</v>
      </c>
      <c r="T29" s="40"/>
    </row>
    <row r="30" spans="2:20" s="11" customFormat="1" ht="12.6" thickBot="1" x14ac:dyDescent="0.25">
      <c r="B30" s="43" t="s">
        <v>16</v>
      </c>
      <c r="C30" s="12">
        <v>180505</v>
      </c>
      <c r="D30" s="12">
        <v>104222</v>
      </c>
      <c r="E30" s="12">
        <v>2027212.72462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2027212.72462</v>
      </c>
      <c r="K30" s="58">
        <v>149918</v>
      </c>
      <c r="L30" s="58">
        <v>1635706.4494299998</v>
      </c>
      <c r="M30" s="68">
        <f t="shared" si="5"/>
        <v>0.20402486692725352</v>
      </c>
      <c r="N30" s="68">
        <f t="shared" si="6"/>
        <v>0.23934996119042617</v>
      </c>
      <c r="T30" s="40"/>
    </row>
    <row r="31" spans="2:20" s="11" customFormat="1" ht="12.6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363393.98</v>
      </c>
      <c r="H31" s="38">
        <v>0</v>
      </c>
      <c r="I31" s="38">
        <v>0</v>
      </c>
      <c r="J31" s="36">
        <f t="shared" si="4"/>
        <v>363393.98</v>
      </c>
      <c r="K31" s="58">
        <v>0</v>
      </c>
      <c r="L31" s="58">
        <v>250883.47</v>
      </c>
      <c r="M31" s="68" t="s">
        <v>13</v>
      </c>
      <c r="N31" s="68">
        <f t="shared" si="6"/>
        <v>0.44845724590783109</v>
      </c>
      <c r="T31" s="40"/>
    </row>
    <row r="32" spans="2:20" s="11" customFormat="1" ht="13.8" thickBot="1" x14ac:dyDescent="0.25">
      <c r="B32" s="10" t="s">
        <v>18</v>
      </c>
      <c r="C32" s="36">
        <f t="shared" ref="C32:D32" si="11">C33</f>
        <v>15479</v>
      </c>
      <c r="D32" s="36">
        <f t="shared" si="11"/>
        <v>7819</v>
      </c>
      <c r="E32" s="36">
        <f>E33</f>
        <v>117234.21899999998</v>
      </c>
      <c r="F32" s="36">
        <f>F33</f>
        <v>72461.709999999992</v>
      </c>
      <c r="G32" s="36">
        <f>G33</f>
        <v>355494.82999999996</v>
      </c>
      <c r="H32" s="36">
        <f>H33</f>
        <v>0</v>
      </c>
      <c r="I32" s="36">
        <f>I33</f>
        <v>2731.0744789999999</v>
      </c>
      <c r="J32" s="36">
        <f t="shared" si="4"/>
        <v>547921.83347899991</v>
      </c>
      <c r="K32" s="57">
        <f>K33</f>
        <v>8701</v>
      </c>
      <c r="L32" s="57">
        <f>L33</f>
        <v>372994.00299999997</v>
      </c>
      <c r="M32" s="68">
        <f t="shared" si="5"/>
        <v>0.77899092058384101</v>
      </c>
      <c r="N32" s="68">
        <f t="shared" si="6"/>
        <v>0.4689829570235744</v>
      </c>
      <c r="T32" s="40"/>
    </row>
    <row r="33" spans="1:22" s="11" customFormat="1" ht="12.6" thickBot="1" x14ac:dyDescent="0.25">
      <c r="A33" s="40"/>
      <c r="B33" s="43" t="s">
        <v>19</v>
      </c>
      <c r="C33" s="12">
        <v>15479</v>
      </c>
      <c r="D33" s="12">
        <v>7819</v>
      </c>
      <c r="E33" s="12">
        <v>117234.21899999998</v>
      </c>
      <c r="F33" s="38">
        <v>72461.709999999992</v>
      </c>
      <c r="G33" s="39">
        <v>355494.82999999996</v>
      </c>
      <c r="H33" s="38">
        <v>0</v>
      </c>
      <c r="I33" s="38">
        <v>2731.0744789999999</v>
      </c>
      <c r="J33" s="36">
        <f t="shared" si="4"/>
        <v>547921.83347899991</v>
      </c>
      <c r="K33" s="58">
        <v>8701</v>
      </c>
      <c r="L33" s="58">
        <v>372994.00299999997</v>
      </c>
      <c r="M33" s="68">
        <f t="shared" si="5"/>
        <v>0.77899092058384101</v>
      </c>
      <c r="N33" s="68">
        <f t="shared" si="6"/>
        <v>0.4689829570235744</v>
      </c>
      <c r="T33" s="40"/>
    </row>
    <row r="34" spans="1:22" s="11" customFormat="1" ht="13.8" thickBot="1" x14ac:dyDescent="0.25">
      <c r="A34" s="40"/>
      <c r="B34" s="10" t="s">
        <v>20</v>
      </c>
      <c r="C34" s="36">
        <f t="shared" ref="C34:I34" si="12">C35</f>
        <v>426</v>
      </c>
      <c r="D34" s="36">
        <f t="shared" si="12"/>
        <v>285</v>
      </c>
      <c r="E34" s="36">
        <f t="shared" si="12"/>
        <v>5411.78</v>
      </c>
      <c r="F34" s="36">
        <f t="shared" si="12"/>
        <v>55881.748</v>
      </c>
      <c r="G34" s="36">
        <f t="shared" si="12"/>
        <v>733125.9</v>
      </c>
      <c r="H34" s="36">
        <f t="shared" si="12"/>
        <v>18620.400000000001</v>
      </c>
      <c r="I34" s="36">
        <f t="shared" si="12"/>
        <v>0</v>
      </c>
      <c r="J34" s="36">
        <f t="shared" si="4"/>
        <v>813039.8280000001</v>
      </c>
      <c r="K34" s="57">
        <f>K35</f>
        <v>240</v>
      </c>
      <c r="L34" s="57">
        <f>L35</f>
        <v>595619.72</v>
      </c>
      <c r="M34" s="68">
        <f t="shared" si="5"/>
        <v>0.77499999999999991</v>
      </c>
      <c r="N34" s="68">
        <f t="shared" si="6"/>
        <v>0.36503174878091693</v>
      </c>
      <c r="T34" s="40"/>
    </row>
    <row r="35" spans="1:22" s="11" customFormat="1" ht="12.6" thickBot="1" x14ac:dyDescent="0.25">
      <c r="B35" s="41" t="s">
        <v>21</v>
      </c>
      <c r="C35" s="12">
        <v>426</v>
      </c>
      <c r="D35" s="12">
        <v>285</v>
      </c>
      <c r="E35" s="12">
        <v>5411.78</v>
      </c>
      <c r="F35" s="38">
        <v>55881.748</v>
      </c>
      <c r="G35" s="39">
        <v>733125.9</v>
      </c>
      <c r="H35" s="38">
        <v>18620.400000000001</v>
      </c>
      <c r="I35" s="38">
        <v>0</v>
      </c>
      <c r="J35" s="36">
        <f t="shared" si="4"/>
        <v>813039.8280000001</v>
      </c>
      <c r="K35" s="58">
        <v>240</v>
      </c>
      <c r="L35" s="58">
        <v>595619.72</v>
      </c>
      <c r="M35" s="68">
        <f t="shared" si="5"/>
        <v>0.77499999999999991</v>
      </c>
      <c r="N35" s="68">
        <f t="shared" si="6"/>
        <v>0.36503174878091693</v>
      </c>
      <c r="T35" s="40"/>
    </row>
    <row r="36" spans="1:22" s="11" customFormat="1" ht="13.8" thickBot="1" x14ac:dyDescent="0.25">
      <c r="B36" s="10" t="s">
        <v>22</v>
      </c>
      <c r="C36" s="36">
        <f t="shared" ref="C36:D36" si="13">C37</f>
        <v>1205</v>
      </c>
      <c r="D36" s="36">
        <f t="shared" si="13"/>
        <v>925</v>
      </c>
      <c r="E36" s="36">
        <f>E37</f>
        <v>11126</v>
      </c>
      <c r="F36" s="36">
        <f>F37</f>
        <v>641</v>
      </c>
      <c r="G36" s="36">
        <f>G37</f>
        <v>58413</v>
      </c>
      <c r="H36" s="36">
        <f>H37</f>
        <v>238</v>
      </c>
      <c r="I36" s="36">
        <f>I37</f>
        <v>0</v>
      </c>
      <c r="J36" s="36">
        <f t="shared" si="4"/>
        <v>70418</v>
      </c>
      <c r="K36" s="57">
        <f>K37</f>
        <v>0</v>
      </c>
      <c r="L36" s="57">
        <f>L37</f>
        <v>71986</v>
      </c>
      <c r="M36" s="68" t="s">
        <v>13</v>
      </c>
      <c r="N36" s="68">
        <f t="shared" si="6"/>
        <v>-2.1782013169227343E-2</v>
      </c>
      <c r="T36" s="40"/>
    </row>
    <row r="37" spans="1:22" s="11" customFormat="1" ht="12.6" thickBot="1" x14ac:dyDescent="0.25">
      <c r="B37" s="43" t="s">
        <v>23</v>
      </c>
      <c r="C37" s="12">
        <v>1205</v>
      </c>
      <c r="D37" s="12">
        <v>925</v>
      </c>
      <c r="E37" s="12">
        <v>11126</v>
      </c>
      <c r="F37" s="38">
        <v>641</v>
      </c>
      <c r="G37" s="39">
        <v>58413</v>
      </c>
      <c r="H37" s="38">
        <v>238</v>
      </c>
      <c r="I37" s="38">
        <v>0</v>
      </c>
      <c r="J37" s="36">
        <f t="shared" si="4"/>
        <v>70418</v>
      </c>
      <c r="K37" s="58"/>
      <c r="L37" s="58">
        <v>71986</v>
      </c>
      <c r="M37" s="68" t="s">
        <v>13</v>
      </c>
      <c r="N37" s="68">
        <f t="shared" si="6"/>
        <v>-2.1782013169227343E-2</v>
      </c>
      <c r="T37" s="40"/>
    </row>
    <row r="38" spans="1:22" ht="13.8" thickBot="1" x14ac:dyDescent="0.3">
      <c r="B38" s="62" t="s">
        <v>24</v>
      </c>
      <c r="C38" s="63">
        <f>C39+C41+C44</f>
        <v>668</v>
      </c>
      <c r="D38" s="63">
        <f>D39+D41+D44</f>
        <v>334</v>
      </c>
      <c r="E38" s="63">
        <f>E39+E41+E44</f>
        <v>5958.88</v>
      </c>
      <c r="F38" s="63">
        <f>F39+F41+F44</f>
        <v>11213.060000000001</v>
      </c>
      <c r="G38" s="63">
        <f t="shared" ref="G38:I38" si="14">G39+G41+G44</f>
        <v>0</v>
      </c>
      <c r="H38" s="63">
        <f t="shared" si="14"/>
        <v>8678.4700000000012</v>
      </c>
      <c r="I38" s="63">
        <f t="shared" si="14"/>
        <v>293</v>
      </c>
      <c r="J38" s="63">
        <f>SUM(E38:I38)</f>
        <v>26143.410000000003</v>
      </c>
      <c r="K38" s="57">
        <f>K39+K41+K44</f>
        <v>666</v>
      </c>
      <c r="L38" s="57">
        <f>L39+L41+L44</f>
        <v>41462.630000000005</v>
      </c>
      <c r="M38" s="68">
        <f t="shared" si="5"/>
        <v>3.0030030030030463E-3</v>
      </c>
      <c r="N38" s="68">
        <f t="shared" si="6"/>
        <v>-0.36947053286296594</v>
      </c>
      <c r="U38" s="11"/>
      <c r="V38" s="11"/>
    </row>
    <row r="39" spans="1:22" ht="13.8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4760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4760</v>
      </c>
      <c r="K39" s="57">
        <f>K40</f>
        <v>4</v>
      </c>
      <c r="L39" s="57">
        <f>L40</f>
        <v>12961</v>
      </c>
      <c r="M39" s="68" t="s">
        <v>13</v>
      </c>
      <c r="N39" s="68">
        <f t="shared" si="6"/>
        <v>-0.63274438700717539</v>
      </c>
      <c r="U39" s="11"/>
      <c r="V39" s="11"/>
    </row>
    <row r="40" spans="1:22" s="11" customFormat="1" ht="12.6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4760</v>
      </c>
      <c r="G40" s="39">
        <v>0</v>
      </c>
      <c r="H40" s="38">
        <v>0</v>
      </c>
      <c r="I40" s="38">
        <v>0</v>
      </c>
      <c r="J40" s="36">
        <f t="shared" si="4"/>
        <v>4760</v>
      </c>
      <c r="K40" s="58">
        <v>4</v>
      </c>
      <c r="L40" s="58">
        <v>12961</v>
      </c>
      <c r="M40" s="68" t="s">
        <v>13</v>
      </c>
      <c r="N40" s="68">
        <f t="shared" si="6"/>
        <v>-0.63274438700717539</v>
      </c>
      <c r="T40" s="40"/>
    </row>
    <row r="41" spans="1:22" s="11" customFormat="1" ht="13.8" thickBot="1" x14ac:dyDescent="0.25">
      <c r="B41" s="10" t="s">
        <v>27</v>
      </c>
      <c r="C41" s="42">
        <f t="shared" ref="C41:I41" si="16">SUM(C42:C43)</f>
        <v>28</v>
      </c>
      <c r="D41" s="42">
        <f t="shared" si="16"/>
        <v>14</v>
      </c>
      <c r="E41" s="42">
        <f t="shared" si="16"/>
        <v>286.88</v>
      </c>
      <c r="F41" s="42">
        <f t="shared" si="16"/>
        <v>4477.29</v>
      </c>
      <c r="G41" s="42">
        <f t="shared" si="16"/>
        <v>0</v>
      </c>
      <c r="H41" s="42">
        <f t="shared" si="16"/>
        <v>0</v>
      </c>
      <c r="I41" s="42">
        <f t="shared" si="16"/>
        <v>293</v>
      </c>
      <c r="J41" s="36">
        <f t="shared" si="4"/>
        <v>5057.17</v>
      </c>
      <c r="K41" s="59">
        <f>K42+K43</f>
        <v>30</v>
      </c>
      <c r="L41" s="59">
        <f>L42+L43</f>
        <v>7649.18</v>
      </c>
      <c r="M41" s="68">
        <f t="shared" si="5"/>
        <v>-6.6666666666666652E-2</v>
      </c>
      <c r="N41" s="68">
        <f t="shared" si="6"/>
        <v>-0.33886115897390312</v>
      </c>
      <c r="T41" s="40"/>
    </row>
    <row r="42" spans="1:22" s="11" customFormat="1" ht="12.6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3167</v>
      </c>
      <c r="G42" s="39">
        <v>0</v>
      </c>
      <c r="H42" s="38">
        <v>0</v>
      </c>
      <c r="I42" s="38">
        <v>293</v>
      </c>
      <c r="J42" s="36">
        <f t="shared" si="4"/>
        <v>3460</v>
      </c>
      <c r="K42" s="58">
        <v>0</v>
      </c>
      <c r="L42" s="58">
        <v>6033</v>
      </c>
      <c r="M42" s="68" t="s">
        <v>13</v>
      </c>
      <c r="N42" s="68">
        <f t="shared" si="6"/>
        <v>-0.42648765125145038</v>
      </c>
      <c r="T42" s="40"/>
    </row>
    <row r="43" spans="1:22" s="11" customFormat="1" ht="12.6" thickBot="1" x14ac:dyDescent="0.25">
      <c r="B43" s="43" t="s">
        <v>29</v>
      </c>
      <c r="C43" s="12">
        <v>28</v>
      </c>
      <c r="D43" s="12">
        <v>14</v>
      </c>
      <c r="E43" s="12">
        <v>286.88</v>
      </c>
      <c r="F43" s="38">
        <v>1310.2899999999997</v>
      </c>
      <c r="G43" s="39">
        <v>0</v>
      </c>
      <c r="H43" s="38">
        <v>0</v>
      </c>
      <c r="I43" s="38">
        <v>0</v>
      </c>
      <c r="J43" s="36">
        <f t="shared" si="4"/>
        <v>1597.1699999999996</v>
      </c>
      <c r="K43" s="58">
        <v>30</v>
      </c>
      <c r="L43" s="58">
        <v>1616.18</v>
      </c>
      <c r="M43" s="68">
        <f t="shared" si="5"/>
        <v>-6.6666666666666652E-2</v>
      </c>
      <c r="N43" s="68">
        <f t="shared" si="6"/>
        <v>-1.1762303703795607E-2</v>
      </c>
      <c r="T43" s="40"/>
    </row>
    <row r="44" spans="1:22" s="11" customFormat="1" ht="13.8" thickBot="1" x14ac:dyDescent="0.25">
      <c r="B44" s="10" t="s">
        <v>30</v>
      </c>
      <c r="C44" s="36">
        <f t="shared" ref="C44:D44" si="17">C45</f>
        <v>640</v>
      </c>
      <c r="D44" s="36">
        <f t="shared" si="17"/>
        <v>320</v>
      </c>
      <c r="E44" s="36">
        <f>E45</f>
        <v>5672</v>
      </c>
      <c r="F44" s="36">
        <f>F45</f>
        <v>1975.77</v>
      </c>
      <c r="G44" s="36">
        <f>G45</f>
        <v>0</v>
      </c>
      <c r="H44" s="36">
        <f>H45</f>
        <v>8678.4700000000012</v>
      </c>
      <c r="I44" s="36">
        <f>I45</f>
        <v>0</v>
      </c>
      <c r="J44" s="36">
        <f>SUM(E44:I44)</f>
        <v>16326.240000000002</v>
      </c>
      <c r="K44" s="57">
        <f>K45</f>
        <v>632</v>
      </c>
      <c r="L44" s="57">
        <f>L45</f>
        <v>20852.450000000004</v>
      </c>
      <c r="M44" s="68">
        <f t="shared" si="5"/>
        <v>1.2658227848101333E-2</v>
      </c>
      <c r="N44" s="68">
        <f t="shared" si="6"/>
        <v>-0.21705890674716888</v>
      </c>
      <c r="T44" s="40"/>
    </row>
    <row r="45" spans="1:22" s="11" customFormat="1" ht="12.6" thickBot="1" x14ac:dyDescent="0.25">
      <c r="B45" s="45" t="s">
        <v>41</v>
      </c>
      <c r="C45" s="12">
        <v>640</v>
      </c>
      <c r="D45" s="12">
        <v>320</v>
      </c>
      <c r="E45" s="12">
        <v>5672</v>
      </c>
      <c r="F45" s="46">
        <v>1975.77</v>
      </c>
      <c r="G45" s="47">
        <v>0</v>
      </c>
      <c r="H45" s="39">
        <v>8678.4700000000012</v>
      </c>
      <c r="I45" s="46">
        <v>0</v>
      </c>
      <c r="J45" s="48">
        <f>SUM(E45:I45)</f>
        <v>16326.240000000002</v>
      </c>
      <c r="K45" s="58">
        <v>632</v>
      </c>
      <c r="L45" s="58">
        <v>20852.450000000004</v>
      </c>
      <c r="M45" s="68">
        <f t="shared" si="5"/>
        <v>1.2658227848101333E-2</v>
      </c>
      <c r="N45" s="68">
        <f t="shared" si="6"/>
        <v>-0.21705890674716888</v>
      </c>
      <c r="T45" s="40"/>
    </row>
    <row r="46" spans="1:22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8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2038</v>
      </c>
      <c r="G47" s="51">
        <f t="shared" si="18"/>
        <v>1178.67</v>
      </c>
      <c r="H47" s="51">
        <f t="shared" si="18"/>
        <v>98</v>
      </c>
      <c r="I47" s="35">
        <f t="shared" si="18"/>
        <v>0</v>
      </c>
      <c r="J47" s="51">
        <f>SUM(E47:I47)</f>
        <v>3314.67</v>
      </c>
      <c r="K47" s="60">
        <f>K48+K57</f>
        <v>0</v>
      </c>
      <c r="L47" s="60">
        <f>L48+L57</f>
        <v>2155.3900000000003</v>
      </c>
      <c r="M47" s="68" t="s">
        <v>13</v>
      </c>
      <c r="N47" s="68">
        <f t="shared" ref="N23:N59" si="19">(J47/L47)-1</f>
        <v>0.53785161850059593</v>
      </c>
    </row>
    <row r="48" spans="1:22" ht="13.8" thickBot="1" x14ac:dyDescent="0.3">
      <c r="B48" s="62" t="s">
        <v>9</v>
      </c>
      <c r="C48" s="60">
        <f>C49+C51+C53+C55</f>
        <v>0</v>
      </c>
      <c r="D48" s="60">
        <f t="shared" ref="D48:I48" si="20">D49+D51+D53+D55</f>
        <v>0</v>
      </c>
      <c r="E48" s="60">
        <f t="shared" si="20"/>
        <v>0</v>
      </c>
      <c r="F48" s="60">
        <f t="shared" si="20"/>
        <v>2038</v>
      </c>
      <c r="G48" s="60">
        <f t="shared" si="20"/>
        <v>1178.67</v>
      </c>
      <c r="H48" s="60">
        <f t="shared" si="20"/>
        <v>98</v>
      </c>
      <c r="I48" s="60">
        <f t="shared" si="20"/>
        <v>0</v>
      </c>
      <c r="J48" s="60">
        <f t="shared" ref="J48:J59" si="21">SUM(E48:I48)</f>
        <v>3314.67</v>
      </c>
      <c r="K48" s="60">
        <f>+K49+K51+K53+K55</f>
        <v>0</v>
      </c>
      <c r="L48" s="60">
        <f>+L49+L51+L53+L55</f>
        <v>2155.3900000000003</v>
      </c>
      <c r="M48" s="68" t="s">
        <v>13</v>
      </c>
      <c r="N48" s="68">
        <f t="shared" si="19"/>
        <v>0.53785161850059593</v>
      </c>
    </row>
    <row r="49" spans="2:20" ht="13.8" hidden="1" thickBot="1" x14ac:dyDescent="0.25">
      <c r="B49" s="10" t="s">
        <v>42</v>
      </c>
      <c r="C49" s="42">
        <f>+C50</f>
        <v>0</v>
      </c>
      <c r="D49" s="42">
        <f t="shared" ref="D49:L49" si="22">+D50</f>
        <v>0</v>
      </c>
      <c r="E49" s="42">
        <f t="shared" si="22"/>
        <v>0</v>
      </c>
      <c r="F49" s="42">
        <f t="shared" si="22"/>
        <v>0</v>
      </c>
      <c r="G49" s="42">
        <f t="shared" si="22"/>
        <v>0</v>
      </c>
      <c r="H49" s="42">
        <f t="shared" si="22"/>
        <v>0</v>
      </c>
      <c r="I49" s="42">
        <f t="shared" si="22"/>
        <v>0</v>
      </c>
      <c r="J49" s="42">
        <f t="shared" si="22"/>
        <v>0</v>
      </c>
      <c r="K49" s="57">
        <f t="shared" si="22"/>
        <v>0</v>
      </c>
      <c r="L49" s="57">
        <f t="shared" si="22"/>
        <v>0</v>
      </c>
      <c r="M49" s="68" t="s">
        <v>13</v>
      </c>
      <c r="N49" s="68" t="s">
        <v>13</v>
      </c>
    </row>
    <row r="50" spans="2:20" s="40" customFormat="1" ht="12.6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1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8" thickBot="1" x14ac:dyDescent="0.25">
      <c r="B51" s="10" t="s">
        <v>32</v>
      </c>
      <c r="C51" s="36">
        <f t="shared" ref="C51:D51" si="23">C52</f>
        <v>0</v>
      </c>
      <c r="D51" s="36">
        <f t="shared" si="23"/>
        <v>0</v>
      </c>
      <c r="E51" s="36">
        <f>E52</f>
        <v>0</v>
      </c>
      <c r="F51" s="36">
        <f t="shared" ref="F51:I51" si="24">F52</f>
        <v>0</v>
      </c>
      <c r="G51" s="36">
        <f t="shared" si="24"/>
        <v>1178.67</v>
      </c>
      <c r="H51" s="36">
        <f t="shared" si="24"/>
        <v>0</v>
      </c>
      <c r="I51" s="36">
        <f t="shared" si="24"/>
        <v>0</v>
      </c>
      <c r="J51" s="36">
        <f t="shared" si="21"/>
        <v>1178.67</v>
      </c>
      <c r="K51" s="57">
        <f t="shared" ref="K51:L51" si="25">K52</f>
        <v>0</v>
      </c>
      <c r="L51" s="57">
        <f t="shared" si="25"/>
        <v>1059.3900000000001</v>
      </c>
      <c r="M51" s="68" t="s">
        <v>13</v>
      </c>
      <c r="N51" s="68">
        <f t="shared" si="19"/>
        <v>0.11259309602695877</v>
      </c>
      <c r="T51" s="40"/>
    </row>
    <row r="52" spans="2:20" s="40" customFormat="1" ht="12.6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1178.67</v>
      </c>
      <c r="H52" s="38">
        <v>0</v>
      </c>
      <c r="I52" s="38">
        <v>0</v>
      </c>
      <c r="J52" s="36">
        <f t="shared" si="21"/>
        <v>1178.67</v>
      </c>
      <c r="K52" s="58">
        <v>0</v>
      </c>
      <c r="L52" s="58">
        <v>1059.3900000000001</v>
      </c>
      <c r="M52" s="68" t="s">
        <v>13</v>
      </c>
      <c r="N52" s="68">
        <f t="shared" si="19"/>
        <v>0.11259309602695877</v>
      </c>
    </row>
    <row r="53" spans="2:20" s="11" customFormat="1" ht="13.8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6">F54</f>
        <v>1711</v>
      </c>
      <c r="G53" s="36">
        <f t="shared" si="26"/>
        <v>0</v>
      </c>
      <c r="H53" s="36">
        <f t="shared" si="26"/>
        <v>0</v>
      </c>
      <c r="I53" s="36">
        <f t="shared" si="26"/>
        <v>0</v>
      </c>
      <c r="J53" s="36">
        <f t="shared" si="21"/>
        <v>1711</v>
      </c>
      <c r="K53" s="57">
        <f t="shared" ref="K53:L53" si="27">K54</f>
        <v>0</v>
      </c>
      <c r="L53" s="57">
        <f t="shared" si="27"/>
        <v>137</v>
      </c>
      <c r="M53" s="68" t="s">
        <v>13</v>
      </c>
      <c r="N53" s="68" t="s">
        <v>39</v>
      </c>
      <c r="T53" s="40"/>
    </row>
    <row r="54" spans="2:20" s="40" customFormat="1" ht="12.6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1711</v>
      </c>
      <c r="G54" s="39">
        <v>0</v>
      </c>
      <c r="H54" s="38"/>
      <c r="I54" s="38"/>
      <c r="J54" s="36">
        <f t="shared" si="21"/>
        <v>1711</v>
      </c>
      <c r="K54" s="58">
        <v>0</v>
      </c>
      <c r="L54" s="58">
        <v>137</v>
      </c>
      <c r="M54" s="68" t="s">
        <v>13</v>
      </c>
      <c r="N54" s="68" t="s">
        <v>39</v>
      </c>
    </row>
    <row r="55" spans="2:20" s="11" customFormat="1" ht="13.8" hidden="1" thickBot="1" x14ac:dyDescent="0.25">
      <c r="B55" s="10" t="s">
        <v>46</v>
      </c>
      <c r="C55" s="36">
        <f t="shared" ref="C55:D55" si="28">C56</f>
        <v>0</v>
      </c>
      <c r="D55" s="36">
        <f t="shared" si="28"/>
        <v>0</v>
      </c>
      <c r="E55" s="36">
        <f>E56</f>
        <v>0</v>
      </c>
      <c r="F55" s="36">
        <f t="shared" ref="F55:I55" si="29">F56</f>
        <v>327</v>
      </c>
      <c r="G55" s="36">
        <f t="shared" si="29"/>
        <v>0</v>
      </c>
      <c r="H55" s="36">
        <f t="shared" si="29"/>
        <v>98</v>
      </c>
      <c r="I55" s="36">
        <f t="shared" si="29"/>
        <v>0</v>
      </c>
      <c r="J55" s="36">
        <f t="shared" si="21"/>
        <v>425</v>
      </c>
      <c r="K55" s="57">
        <f t="shared" ref="K55:L55" si="30">K56</f>
        <v>0</v>
      </c>
      <c r="L55" s="57">
        <f t="shared" si="30"/>
        <v>959</v>
      </c>
      <c r="M55" s="68" t="s">
        <v>13</v>
      </c>
      <c r="N55" s="68">
        <f t="shared" si="19"/>
        <v>-0.55683003128258601</v>
      </c>
      <c r="T55" s="40"/>
    </row>
    <row r="56" spans="2:20" s="40" customFormat="1" ht="12.6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327</v>
      </c>
      <c r="G56" s="39">
        <v>0</v>
      </c>
      <c r="H56" s="38">
        <v>98</v>
      </c>
      <c r="I56" s="38">
        <v>0</v>
      </c>
      <c r="J56" s="36">
        <f t="shared" si="21"/>
        <v>425</v>
      </c>
      <c r="K56" s="58">
        <v>0</v>
      </c>
      <c r="L56" s="58">
        <v>959</v>
      </c>
      <c r="M56" s="68" t="s">
        <v>13</v>
      </c>
      <c r="N56" s="68">
        <f t="shared" si="19"/>
        <v>-0.55683003128258601</v>
      </c>
      <c r="P56" s="11"/>
    </row>
    <row r="57" spans="2:20" ht="13.8" thickBot="1" x14ac:dyDescent="0.3">
      <c r="B57" s="62" t="s">
        <v>24</v>
      </c>
      <c r="C57" s="57">
        <f>+C58</f>
        <v>0</v>
      </c>
      <c r="D57" s="57">
        <f>+D58</f>
        <v>0</v>
      </c>
      <c r="E57" s="57">
        <f t="shared" ref="E57:I58" si="31">+E58</f>
        <v>0</v>
      </c>
      <c r="F57" s="57">
        <f t="shared" si="31"/>
        <v>0</v>
      </c>
      <c r="G57" s="57">
        <f t="shared" si="31"/>
        <v>0</v>
      </c>
      <c r="H57" s="57">
        <f t="shared" si="31"/>
        <v>0</v>
      </c>
      <c r="I57" s="57">
        <f t="shared" si="31"/>
        <v>0</v>
      </c>
      <c r="J57" s="57">
        <f t="shared" si="21"/>
        <v>0</v>
      </c>
      <c r="K57" s="57">
        <f t="shared" ref="K57:L57" si="32">+K58</f>
        <v>0</v>
      </c>
      <c r="L57" s="57">
        <f t="shared" si="32"/>
        <v>0</v>
      </c>
      <c r="M57" s="68" t="s">
        <v>13</v>
      </c>
      <c r="N57" s="68" t="s">
        <v>13</v>
      </c>
    </row>
    <row r="58" spans="2:20" ht="13.8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1"/>
        <v>0</v>
      </c>
      <c r="F58" s="36">
        <f t="shared" si="31"/>
        <v>0</v>
      </c>
      <c r="G58" s="36">
        <f t="shared" si="31"/>
        <v>0</v>
      </c>
      <c r="H58" s="36">
        <f t="shared" si="31"/>
        <v>0</v>
      </c>
      <c r="I58" s="36">
        <f t="shared" si="31"/>
        <v>0</v>
      </c>
      <c r="J58" s="36">
        <f t="shared" si="21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1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ht="12" x14ac:dyDescent="0.25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12" zoomScale="90" zoomScaleNormal="90" zoomScaleSheetLayoutView="100" workbookViewId="0">
      <selection activeCell="B19" sqref="B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125699</v>
      </c>
      <c r="D19" s="25">
        <f t="shared" si="0"/>
        <v>70761</v>
      </c>
      <c r="E19" s="25">
        <f t="shared" si="0"/>
        <v>1214912.7551</v>
      </c>
      <c r="F19" s="25">
        <f t="shared" si="0"/>
        <v>300735.56699999992</v>
      </c>
      <c r="G19" s="25">
        <f t="shared" si="0"/>
        <v>1182760.8399999999</v>
      </c>
      <c r="H19" s="25">
        <f t="shared" si="0"/>
        <v>136636.43399999998</v>
      </c>
      <c r="I19" s="25">
        <f t="shared" si="0"/>
        <v>27374.929478999999</v>
      </c>
      <c r="J19" s="25">
        <f>SUM(E19:I19)</f>
        <v>2862420.5255789999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125699</v>
      </c>
      <c r="D22" s="34">
        <f t="shared" si="1"/>
        <v>70761</v>
      </c>
      <c r="E22" s="34">
        <f t="shared" si="1"/>
        <v>1214912.7551</v>
      </c>
      <c r="F22" s="34">
        <f t="shared" si="1"/>
        <v>300735.56699999992</v>
      </c>
      <c r="G22" s="34">
        <f t="shared" si="1"/>
        <v>1181582.17</v>
      </c>
      <c r="H22" s="34">
        <f t="shared" si="1"/>
        <v>136636.43399999998</v>
      </c>
      <c r="I22" s="34">
        <f t="shared" si="1"/>
        <v>27374.929478999999</v>
      </c>
      <c r="J22" s="35">
        <f t="shared" si="1"/>
        <v>2861241.855579</v>
      </c>
      <c r="M22" s="19"/>
    </row>
    <row r="23" spans="2:16" ht="13.2" x14ac:dyDescent="0.25">
      <c r="B23" s="62" t="s">
        <v>9</v>
      </c>
      <c r="C23" s="63">
        <f>C24+C28+C34+C36+C32+C26</f>
        <v>125699</v>
      </c>
      <c r="D23" s="63">
        <f t="shared" ref="D23:F23" si="2">D24+D28+D34+D36+D32+D26</f>
        <v>70761</v>
      </c>
      <c r="E23" s="63">
        <f t="shared" si="2"/>
        <v>1214912.7551</v>
      </c>
      <c r="F23" s="63">
        <f t="shared" si="2"/>
        <v>300732.56699999992</v>
      </c>
      <c r="G23" s="63">
        <f>G24+G28+G34+G36+G32+G26</f>
        <v>1181582.17</v>
      </c>
      <c r="H23" s="63">
        <f t="shared" ref="H23:I23" si="3">H24+H28+H34+H36+H32+H26</f>
        <v>136636.43399999998</v>
      </c>
      <c r="I23" s="63">
        <f t="shared" si="3"/>
        <v>27374.929478999999</v>
      </c>
      <c r="J23" s="64">
        <f t="shared" ref="J23:J43" si="4">SUM(E23:I23)</f>
        <v>2861238.855579</v>
      </c>
      <c r="M23" s="19"/>
    </row>
    <row r="24" spans="2:16" ht="13.2" x14ac:dyDescent="0.2">
      <c r="B24" s="10" t="s">
        <v>10</v>
      </c>
      <c r="C24" s="36">
        <f t="shared" ref="C24:I24" si="5">C25</f>
        <v>12083</v>
      </c>
      <c r="D24" s="36">
        <f t="shared" si="5"/>
        <v>6334</v>
      </c>
      <c r="E24" s="36">
        <f t="shared" si="5"/>
        <v>22792.564000000002</v>
      </c>
      <c r="F24" s="36">
        <f t="shared" si="5"/>
        <v>5950.66</v>
      </c>
      <c r="G24" s="36">
        <f t="shared" si="5"/>
        <v>74223.649999999994</v>
      </c>
      <c r="H24" s="36">
        <f t="shared" si="5"/>
        <v>0</v>
      </c>
      <c r="I24" s="36">
        <f t="shared" si="5"/>
        <v>0</v>
      </c>
      <c r="J24" s="36">
        <f t="shared" si="4"/>
        <v>102966.874</v>
      </c>
      <c r="M24" s="19"/>
    </row>
    <row r="25" spans="2:16" s="11" customFormat="1" ht="12" x14ac:dyDescent="0.2">
      <c r="B25" s="37" t="s">
        <v>11</v>
      </c>
      <c r="C25" s="12">
        <v>12083</v>
      </c>
      <c r="D25" s="12">
        <v>6334</v>
      </c>
      <c r="E25" s="12">
        <v>22792.564000000002</v>
      </c>
      <c r="F25" s="38">
        <v>5950.66</v>
      </c>
      <c r="G25" s="39">
        <v>74223.649999999994</v>
      </c>
      <c r="H25" s="38">
        <v>0</v>
      </c>
      <c r="I25" s="38">
        <v>0</v>
      </c>
      <c r="J25" s="36">
        <f t="shared" si="4"/>
        <v>102966.874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1813.86</v>
      </c>
      <c r="G26" s="36">
        <f>G27</f>
        <v>266907.91000000003</v>
      </c>
      <c r="H26" s="36">
        <f>H27</f>
        <v>0</v>
      </c>
      <c r="I26" s="36">
        <f>I27</f>
        <v>0</v>
      </c>
      <c r="J26" s="36">
        <f t="shared" si="4"/>
        <v>268721.77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1813.86</v>
      </c>
      <c r="G27" s="39">
        <v>266907.91000000003</v>
      </c>
      <c r="H27" s="38">
        <v>0</v>
      </c>
      <c r="I27" s="38">
        <v>0</v>
      </c>
      <c r="J27" s="36">
        <f t="shared" si="4"/>
        <v>268721.77</v>
      </c>
    </row>
    <row r="28" spans="2:16" ht="13.2" x14ac:dyDescent="0.2">
      <c r="B28" s="10" t="s">
        <v>14</v>
      </c>
      <c r="C28" s="42">
        <f t="shared" ref="C28:I28" si="7">SUM(C29:C31)</f>
        <v>107258</v>
      </c>
      <c r="D28" s="42">
        <f t="shared" si="7"/>
        <v>61186</v>
      </c>
      <c r="E28" s="42">
        <f t="shared" si="7"/>
        <v>1172838.8670999999</v>
      </c>
      <c r="F28" s="42">
        <f t="shared" si="7"/>
        <v>221157.36699999997</v>
      </c>
      <c r="G28" s="42">
        <f t="shared" si="7"/>
        <v>438671.62000000005</v>
      </c>
      <c r="H28" s="42">
        <f t="shared" si="7"/>
        <v>134801.69899999999</v>
      </c>
      <c r="I28" s="42">
        <f t="shared" si="7"/>
        <v>24643.855</v>
      </c>
      <c r="J28" s="36">
        <f t="shared" si="4"/>
        <v>1992113.4081000001</v>
      </c>
    </row>
    <row r="29" spans="2:16" s="11" customFormat="1" ht="12" x14ac:dyDescent="0.2">
      <c r="B29" s="43" t="s">
        <v>15</v>
      </c>
      <c r="C29" s="12">
        <v>32933</v>
      </c>
      <c r="D29" s="12">
        <v>18505</v>
      </c>
      <c r="E29" s="12">
        <v>322952.27802999987</v>
      </c>
      <c r="F29" s="38">
        <v>221157.36699999997</v>
      </c>
      <c r="G29" s="39">
        <v>438671.62000000005</v>
      </c>
      <c r="H29" s="38">
        <v>134801.69899999999</v>
      </c>
      <c r="I29" s="38">
        <v>24643.855</v>
      </c>
      <c r="J29" s="36">
        <f t="shared" si="4"/>
        <v>1142226.8190299999</v>
      </c>
      <c r="P29" s="40"/>
    </row>
    <row r="30" spans="2:16" s="11" customFormat="1" ht="12" x14ac:dyDescent="0.2">
      <c r="B30" s="43" t="s">
        <v>16</v>
      </c>
      <c r="C30" s="12">
        <v>74325</v>
      </c>
      <c r="D30" s="12">
        <v>42681</v>
      </c>
      <c r="E30" s="12">
        <v>849886.5890700001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849886.5890700001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6030</v>
      </c>
      <c r="D32" s="36">
        <f t="shared" si="8"/>
        <v>3015</v>
      </c>
      <c r="E32" s="36">
        <f>E33</f>
        <v>14022.263999999999</v>
      </c>
      <c r="F32" s="36">
        <f>F33</f>
        <v>40613.589999999997</v>
      </c>
      <c r="G32" s="36">
        <f>G33</f>
        <v>202285.75999999998</v>
      </c>
      <c r="H32" s="36">
        <f>H33</f>
        <v>0</v>
      </c>
      <c r="I32" s="36">
        <f>I33</f>
        <v>2731.0744789999999</v>
      </c>
      <c r="J32" s="36">
        <f t="shared" si="4"/>
        <v>259652.68847899997</v>
      </c>
      <c r="P32" s="40"/>
    </row>
    <row r="33" spans="1:18" s="11" customFormat="1" ht="12" x14ac:dyDescent="0.2">
      <c r="A33" s="40"/>
      <c r="B33" s="43" t="s">
        <v>19</v>
      </c>
      <c r="C33" s="12">
        <v>6030</v>
      </c>
      <c r="D33" s="12">
        <v>3015</v>
      </c>
      <c r="E33" s="12">
        <v>14022.263999999999</v>
      </c>
      <c r="F33" s="38">
        <v>40613.589999999997</v>
      </c>
      <c r="G33" s="39">
        <v>202285.75999999998</v>
      </c>
      <c r="H33" s="38">
        <v>0</v>
      </c>
      <c r="I33" s="38">
        <v>2731.0744789999999</v>
      </c>
      <c r="J33" s="36">
        <f t="shared" si="4"/>
        <v>259652.68847899997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217</v>
      </c>
      <c r="D34" s="36">
        <f t="shared" si="9"/>
        <v>139</v>
      </c>
      <c r="E34" s="36">
        <f t="shared" si="9"/>
        <v>3400.0600000000009</v>
      </c>
      <c r="F34" s="36">
        <f t="shared" si="9"/>
        <v>30563.09</v>
      </c>
      <c r="G34" s="36">
        <f t="shared" si="9"/>
        <v>166580.23000000001</v>
      </c>
      <c r="H34" s="36">
        <f t="shared" si="9"/>
        <v>1834.7349999999999</v>
      </c>
      <c r="I34" s="36">
        <f t="shared" si="9"/>
        <v>0</v>
      </c>
      <c r="J34" s="36">
        <f t="shared" si="4"/>
        <v>202378.11499999999</v>
      </c>
      <c r="P34" s="40"/>
    </row>
    <row r="35" spans="1:18" s="11" customFormat="1" ht="12" x14ac:dyDescent="0.2">
      <c r="B35" s="41" t="s">
        <v>21</v>
      </c>
      <c r="C35" s="12">
        <v>217</v>
      </c>
      <c r="D35" s="12">
        <v>139</v>
      </c>
      <c r="E35" s="12">
        <v>3400.0600000000009</v>
      </c>
      <c r="F35" s="38">
        <v>30563.09</v>
      </c>
      <c r="G35" s="39">
        <v>166580.23000000001</v>
      </c>
      <c r="H35" s="38">
        <v>1834.7349999999999</v>
      </c>
      <c r="I35" s="38"/>
      <c r="J35" s="36">
        <f t="shared" si="4"/>
        <v>202378.11499999999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111</v>
      </c>
      <c r="D36" s="36">
        <f t="shared" si="10"/>
        <v>87</v>
      </c>
      <c r="E36" s="36">
        <f>E37</f>
        <v>1859</v>
      </c>
      <c r="F36" s="36">
        <f>F37</f>
        <v>634</v>
      </c>
      <c r="G36" s="36">
        <f>G37</f>
        <v>32913</v>
      </c>
      <c r="H36" s="36">
        <f>H37</f>
        <v>0</v>
      </c>
      <c r="I36" s="36">
        <f>I37</f>
        <v>0</v>
      </c>
      <c r="J36" s="36">
        <f t="shared" si="4"/>
        <v>35406</v>
      </c>
      <c r="P36" s="40"/>
    </row>
    <row r="37" spans="1:18" s="11" customFormat="1" ht="12" x14ac:dyDescent="0.2">
      <c r="B37" s="43" t="s">
        <v>23</v>
      </c>
      <c r="C37" s="12">
        <v>111</v>
      </c>
      <c r="D37" s="12">
        <v>87</v>
      </c>
      <c r="E37" s="12">
        <v>1859</v>
      </c>
      <c r="F37" s="38">
        <v>634</v>
      </c>
      <c r="G37" s="39">
        <v>32913</v>
      </c>
      <c r="H37" s="38">
        <v>0</v>
      </c>
      <c r="I37" s="38">
        <v>0</v>
      </c>
      <c r="J37" s="36">
        <f t="shared" si="4"/>
        <v>35406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3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3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3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3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3</v>
      </c>
      <c r="G40" s="39">
        <v>0</v>
      </c>
      <c r="H40" s="38">
        <v>0</v>
      </c>
      <c r="I40" s="38"/>
      <c r="J40" s="36">
        <f t="shared" si="4"/>
        <v>3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1178.67</v>
      </c>
      <c r="H47" s="51">
        <f t="shared" si="15"/>
        <v>0</v>
      </c>
      <c r="I47" s="35">
        <f t="shared" si="15"/>
        <v>0</v>
      </c>
      <c r="J47" s="51">
        <f>SUM(E47:I47)</f>
        <v>1178.67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1178.67</v>
      </c>
      <c r="H48" s="60">
        <f t="shared" si="16"/>
        <v>0</v>
      </c>
      <c r="I48" s="60">
        <f t="shared" si="16"/>
        <v>0</v>
      </c>
      <c r="J48" s="60">
        <f t="shared" si="16"/>
        <v>1178.67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1178.67</v>
      </c>
      <c r="H51" s="36">
        <f t="shared" si="20"/>
        <v>0</v>
      </c>
      <c r="I51" s="36">
        <f t="shared" si="20"/>
        <v>0</v>
      </c>
      <c r="J51" s="51">
        <f t="shared" si="18"/>
        <v>1178.67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1178.67</v>
      </c>
      <c r="H52" s="38">
        <v>0</v>
      </c>
      <c r="I52" s="38">
        <v>0</v>
      </c>
      <c r="J52" s="51">
        <f t="shared" si="18"/>
        <v>1178.67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17" zoomScaleNormal="100" zoomScaleSheetLayoutView="100" workbookViewId="0">
      <selection activeCell="D63" sqref="D63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111017</v>
      </c>
      <c r="D19" s="25">
        <f t="shared" si="0"/>
        <v>62730</v>
      </c>
      <c r="E19" s="25">
        <f t="shared" si="0"/>
        <v>1199676.2697999999</v>
      </c>
      <c r="F19" s="25">
        <f t="shared" si="0"/>
        <v>34571.839</v>
      </c>
      <c r="G19" s="25">
        <f t="shared" si="0"/>
        <v>1152837.0899999999</v>
      </c>
      <c r="H19" s="25">
        <f t="shared" si="0"/>
        <v>57309.68</v>
      </c>
      <c r="I19" s="25">
        <f t="shared" si="0"/>
        <v>756.79</v>
      </c>
      <c r="J19" s="25">
        <f>SUM(E19:I19)</f>
        <v>2445151.6687999996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111017</v>
      </c>
      <c r="D22" s="34">
        <f t="shared" si="1"/>
        <v>62730</v>
      </c>
      <c r="E22" s="34">
        <f t="shared" si="1"/>
        <v>1199676.2697999999</v>
      </c>
      <c r="F22" s="34">
        <f t="shared" si="1"/>
        <v>34571.839</v>
      </c>
      <c r="G22" s="34">
        <f t="shared" si="1"/>
        <v>1152837.0899999999</v>
      </c>
      <c r="H22" s="34">
        <f t="shared" si="1"/>
        <v>57309.68</v>
      </c>
      <c r="I22" s="34">
        <f t="shared" si="1"/>
        <v>756.79</v>
      </c>
      <c r="J22" s="35">
        <f t="shared" si="1"/>
        <v>2445151.6687999996</v>
      </c>
      <c r="M22" s="19"/>
    </row>
    <row r="23" spans="2:16" ht="13.2" x14ac:dyDescent="0.25">
      <c r="B23" s="62" t="s">
        <v>9</v>
      </c>
      <c r="C23" s="63">
        <f>C24+C28+C34+C36+C32+C26</f>
        <v>111017</v>
      </c>
      <c r="D23" s="63">
        <f t="shared" ref="D23:F23" si="2">D24+D28+D34+D36+D32+D26</f>
        <v>62730</v>
      </c>
      <c r="E23" s="63">
        <f t="shared" si="2"/>
        <v>1199676.2697999999</v>
      </c>
      <c r="F23" s="63">
        <f t="shared" si="2"/>
        <v>34571.839</v>
      </c>
      <c r="G23" s="63">
        <f>G24+G28+G34+G36+G32+G26</f>
        <v>1152837.0899999999</v>
      </c>
      <c r="H23" s="63">
        <f t="shared" ref="H23:I23" si="3">H24+H28+H34+H36+H32+H26</f>
        <v>57309.68</v>
      </c>
      <c r="I23" s="63">
        <f t="shared" si="3"/>
        <v>756.79</v>
      </c>
      <c r="J23" s="64">
        <f t="shared" ref="J23:J43" si="4">SUM(E23:I23)</f>
        <v>2445151.6687999996</v>
      </c>
      <c r="M23" s="19"/>
    </row>
    <row r="24" spans="2:16" ht="13.2" x14ac:dyDescent="0.2">
      <c r="B24" s="10" t="s">
        <v>10</v>
      </c>
      <c r="C24" s="36">
        <f t="shared" ref="C24:I24" si="5">C25</f>
        <v>15718</v>
      </c>
      <c r="D24" s="36">
        <f t="shared" si="5"/>
        <v>8283</v>
      </c>
      <c r="E24" s="36">
        <f t="shared" si="5"/>
        <v>177067.03499999997</v>
      </c>
      <c r="F24" s="36">
        <f t="shared" si="5"/>
        <v>0</v>
      </c>
      <c r="G24" s="36">
        <f t="shared" si="5"/>
        <v>0</v>
      </c>
      <c r="H24" s="36">
        <f t="shared" si="5"/>
        <v>18719.762000000002</v>
      </c>
      <c r="I24" s="36">
        <f t="shared" si="5"/>
        <v>0</v>
      </c>
      <c r="J24" s="36">
        <f t="shared" si="4"/>
        <v>195786.79699999996</v>
      </c>
      <c r="M24" s="19"/>
    </row>
    <row r="25" spans="2:16" s="11" customFormat="1" ht="12" x14ac:dyDescent="0.2">
      <c r="B25" s="37" t="s">
        <v>11</v>
      </c>
      <c r="C25" s="12">
        <v>15718</v>
      </c>
      <c r="D25" s="12">
        <v>8283</v>
      </c>
      <c r="E25" s="12">
        <v>177067.03499999997</v>
      </c>
      <c r="F25" s="38"/>
      <c r="G25" s="39">
        <v>0</v>
      </c>
      <c r="H25" s="38">
        <v>18719.762000000002</v>
      </c>
      <c r="I25" s="38">
        <v>0</v>
      </c>
      <c r="J25" s="36">
        <f t="shared" si="4"/>
        <v>195786.79699999996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96222.62</v>
      </c>
      <c r="H26" s="36">
        <f>H27</f>
        <v>0</v>
      </c>
      <c r="I26" s="36">
        <f>I27</f>
        <v>0</v>
      </c>
      <c r="J26" s="36">
        <f t="shared" si="4"/>
        <v>96222.62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/>
      <c r="G27" s="39">
        <v>96222.62</v>
      </c>
      <c r="H27" s="38"/>
      <c r="I27" s="38">
        <v>0</v>
      </c>
      <c r="J27" s="36">
        <f t="shared" si="4"/>
        <v>96222.62</v>
      </c>
    </row>
    <row r="28" spans="2:16" ht="13.2" x14ac:dyDescent="0.2">
      <c r="B28" s="10" t="s">
        <v>14</v>
      </c>
      <c r="C28" s="42">
        <f t="shared" ref="C28:I28" si="7">SUM(C29:C31)</f>
        <v>85832</v>
      </c>
      <c r="D28" s="42">
        <f t="shared" si="7"/>
        <v>49475</v>
      </c>
      <c r="E28" s="42">
        <f t="shared" si="7"/>
        <v>911081.44279999996</v>
      </c>
      <c r="F28" s="42">
        <f t="shared" si="7"/>
        <v>2374.4789999999998</v>
      </c>
      <c r="G28" s="42">
        <f t="shared" si="7"/>
        <v>363393.98</v>
      </c>
      <c r="H28" s="42">
        <f t="shared" si="7"/>
        <v>38519.917999999998</v>
      </c>
      <c r="I28" s="42">
        <f t="shared" si="7"/>
        <v>756.79</v>
      </c>
      <c r="J28" s="36">
        <f t="shared" si="4"/>
        <v>1316126.6098000002</v>
      </c>
    </row>
    <row r="29" spans="2:16" s="11" customFormat="1" ht="12" x14ac:dyDescent="0.2">
      <c r="B29" s="43" t="s">
        <v>15</v>
      </c>
      <c r="C29" s="12">
        <v>34614</v>
      </c>
      <c r="D29" s="12">
        <v>19664</v>
      </c>
      <c r="E29" s="12">
        <v>275891.73</v>
      </c>
      <c r="F29" s="38">
        <v>2374.4789999999998</v>
      </c>
      <c r="G29" s="39"/>
      <c r="H29" s="38">
        <v>38519.917999999998</v>
      </c>
      <c r="I29" s="38">
        <v>756.79</v>
      </c>
      <c r="J29" s="36">
        <f t="shared" si="4"/>
        <v>317542.91699999996</v>
      </c>
      <c r="P29" s="40"/>
    </row>
    <row r="30" spans="2:16" s="11" customFormat="1" ht="12" x14ac:dyDescent="0.2">
      <c r="B30" s="43" t="s">
        <v>16</v>
      </c>
      <c r="C30" s="12">
        <v>51218</v>
      </c>
      <c r="D30" s="12">
        <v>29811</v>
      </c>
      <c r="E30" s="12">
        <v>635189.71279999998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635189.71279999998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363393.98</v>
      </c>
      <c r="H31" s="38">
        <v>0</v>
      </c>
      <c r="I31" s="38">
        <v>0</v>
      </c>
      <c r="J31" s="36">
        <f t="shared" si="4"/>
        <v>363393.98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8831</v>
      </c>
      <c r="D32" s="36">
        <f t="shared" si="8"/>
        <v>4447</v>
      </c>
      <c r="E32" s="36">
        <f>E33</f>
        <v>100249.07199999999</v>
      </c>
      <c r="F32" s="36">
        <f>F33</f>
        <v>31848.12</v>
      </c>
      <c r="G32" s="36">
        <f>G33</f>
        <v>153209.07</v>
      </c>
      <c r="H32" s="36">
        <f>H33</f>
        <v>0</v>
      </c>
      <c r="I32" s="36">
        <f>I33</f>
        <v>0</v>
      </c>
      <c r="J32" s="36">
        <f t="shared" si="4"/>
        <v>285306.26199999999</v>
      </c>
      <c r="P32" s="40"/>
    </row>
    <row r="33" spans="1:18" s="11" customFormat="1" ht="12" x14ac:dyDescent="0.2">
      <c r="A33" s="40"/>
      <c r="B33" s="43" t="s">
        <v>19</v>
      </c>
      <c r="C33" s="12">
        <v>8831</v>
      </c>
      <c r="D33" s="12">
        <v>4447</v>
      </c>
      <c r="E33" s="12">
        <v>100249.07199999999</v>
      </c>
      <c r="F33" s="38">
        <v>31848.12</v>
      </c>
      <c r="G33" s="39">
        <v>153209.07</v>
      </c>
      <c r="H33" s="38">
        <v>0</v>
      </c>
      <c r="I33" s="38">
        <v>0</v>
      </c>
      <c r="J33" s="36">
        <f t="shared" si="4"/>
        <v>285306.26199999999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209</v>
      </c>
      <c r="D34" s="36">
        <f t="shared" si="9"/>
        <v>146</v>
      </c>
      <c r="E34" s="36">
        <f t="shared" si="9"/>
        <v>2011.7199999999991</v>
      </c>
      <c r="F34" s="36">
        <f t="shared" si="9"/>
        <v>348.24</v>
      </c>
      <c r="G34" s="36">
        <f t="shared" si="9"/>
        <v>514511.42000000004</v>
      </c>
      <c r="H34" s="36">
        <f t="shared" si="9"/>
        <v>0</v>
      </c>
      <c r="I34" s="36">
        <f t="shared" si="9"/>
        <v>0</v>
      </c>
      <c r="J34" s="36">
        <f t="shared" si="4"/>
        <v>516871.38000000006</v>
      </c>
      <c r="P34" s="40"/>
    </row>
    <row r="35" spans="1:18" s="11" customFormat="1" ht="12" x14ac:dyDescent="0.2">
      <c r="B35" s="41" t="s">
        <v>21</v>
      </c>
      <c r="C35" s="12">
        <v>209</v>
      </c>
      <c r="D35" s="12">
        <v>146</v>
      </c>
      <c r="E35" s="12">
        <v>2011.7199999999991</v>
      </c>
      <c r="F35" s="38">
        <v>348.24</v>
      </c>
      <c r="G35" s="39">
        <v>514511.42000000004</v>
      </c>
      <c r="H35" s="38">
        <v>0</v>
      </c>
      <c r="I35" s="38">
        <v>0</v>
      </c>
      <c r="J35" s="36">
        <f t="shared" si="4"/>
        <v>516871.38000000006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427</v>
      </c>
      <c r="D36" s="36">
        <f t="shared" si="10"/>
        <v>379</v>
      </c>
      <c r="E36" s="36">
        <f>E37</f>
        <v>9267</v>
      </c>
      <c r="F36" s="36">
        <f>F37</f>
        <v>1</v>
      </c>
      <c r="G36" s="36">
        <f>G37</f>
        <v>25500</v>
      </c>
      <c r="H36" s="36">
        <f>H37</f>
        <v>70</v>
      </c>
      <c r="I36" s="36">
        <f>I37</f>
        <v>0</v>
      </c>
      <c r="J36" s="36">
        <f t="shared" si="4"/>
        <v>34838</v>
      </c>
      <c r="P36" s="40"/>
    </row>
    <row r="37" spans="1:18" s="11" customFormat="1" ht="12" x14ac:dyDescent="0.2">
      <c r="B37" s="43" t="s">
        <v>23</v>
      </c>
      <c r="C37" s="12">
        <v>427</v>
      </c>
      <c r="D37" s="12">
        <v>379</v>
      </c>
      <c r="E37" s="12">
        <v>9267</v>
      </c>
      <c r="F37" s="38">
        <v>1</v>
      </c>
      <c r="G37" s="39">
        <v>25500</v>
      </c>
      <c r="H37" s="38">
        <v>70</v>
      </c>
      <c r="I37" s="38">
        <v>0</v>
      </c>
      <c r="J37" s="36">
        <f t="shared" si="4"/>
        <v>34838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/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22" zoomScaleNormal="100" zoomScaleSheetLayoutView="100" workbookViewId="0">
      <selection activeCell="L47" sqref="L4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hidden="1" customWidth="1"/>
    <col min="5" max="5" width="19.109375" style="2" hidden="1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70804</v>
      </c>
      <c r="D19" s="25">
        <f t="shared" si="0"/>
        <v>40982</v>
      </c>
      <c r="E19" s="25">
        <f t="shared" si="0"/>
        <v>739395.72475000005</v>
      </c>
      <c r="F19" s="25">
        <f t="shared" si="0"/>
        <v>5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739400.72475000005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70804</v>
      </c>
      <c r="D22" s="34">
        <f t="shared" si="1"/>
        <v>40982</v>
      </c>
      <c r="E22" s="34">
        <f t="shared" si="1"/>
        <v>739395.72475000005</v>
      </c>
      <c r="F22" s="34">
        <f t="shared" si="1"/>
        <v>5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739400.72475000005</v>
      </c>
      <c r="M22" s="19"/>
    </row>
    <row r="23" spans="2:16" ht="13.2" x14ac:dyDescent="0.25">
      <c r="B23" s="62" t="s">
        <v>9</v>
      </c>
      <c r="C23" s="63">
        <f>C24+C28+C34+C36+C32+C26</f>
        <v>70804</v>
      </c>
      <c r="D23" s="63">
        <f t="shared" ref="D23:F23" si="2">D24+D28+D34+D36+D32+D26</f>
        <v>40982</v>
      </c>
      <c r="E23" s="63">
        <f t="shared" si="2"/>
        <v>739395.72475000005</v>
      </c>
      <c r="F23" s="63">
        <f t="shared" si="2"/>
        <v>5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739400.72475000005</v>
      </c>
      <c r="M23" s="19"/>
    </row>
    <row r="24" spans="2:16" ht="13.2" x14ac:dyDescent="0.2">
      <c r="B24" s="10" t="s">
        <v>10</v>
      </c>
      <c r="C24" s="36">
        <f t="shared" ref="C24:I24" si="5">C25</f>
        <v>128</v>
      </c>
      <c r="D24" s="36">
        <f t="shared" si="5"/>
        <v>65</v>
      </c>
      <c r="E24" s="36">
        <f t="shared" si="5"/>
        <v>578.48700000000008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578.48700000000008</v>
      </c>
      <c r="M24" s="19"/>
    </row>
    <row r="25" spans="2:16" s="11" customFormat="1" ht="12" x14ac:dyDescent="0.2">
      <c r="B25" s="37" t="s">
        <v>11</v>
      </c>
      <c r="C25" s="12">
        <v>128</v>
      </c>
      <c r="D25" s="12">
        <v>65</v>
      </c>
      <c r="E25" s="12">
        <v>578.48700000000008</v>
      </c>
      <c r="F25" s="38"/>
      <c r="G25" s="39">
        <v>0</v>
      </c>
      <c r="H25" s="38">
        <v>0</v>
      </c>
      <c r="I25" s="38">
        <v>0</v>
      </c>
      <c r="J25" s="36">
        <f t="shared" si="4"/>
        <v>578.48700000000008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70676</v>
      </c>
      <c r="D28" s="42">
        <f t="shared" si="7"/>
        <v>40917</v>
      </c>
      <c r="E28" s="42">
        <f t="shared" si="7"/>
        <v>738817.23775000009</v>
      </c>
      <c r="F28" s="42">
        <f t="shared" si="7"/>
        <v>5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738822.23775000009</v>
      </c>
    </row>
    <row r="29" spans="2:16" s="11" customFormat="1" ht="12" x14ac:dyDescent="0.2">
      <c r="B29" s="43" t="s">
        <v>15</v>
      </c>
      <c r="C29" s="12">
        <v>25612</v>
      </c>
      <c r="D29" s="12">
        <v>14565</v>
      </c>
      <c r="E29" s="12">
        <v>221508.00999999998</v>
      </c>
      <c r="F29" s="38">
        <v>5</v>
      </c>
      <c r="G29" s="39">
        <v>0</v>
      </c>
      <c r="H29" s="38">
        <v>0</v>
      </c>
      <c r="I29" s="38"/>
      <c r="J29" s="36">
        <f t="shared" si="4"/>
        <v>221513.00999999998</v>
      </c>
      <c r="P29" s="40"/>
    </row>
    <row r="30" spans="2:16" s="11" customFormat="1" ht="12" x14ac:dyDescent="0.2">
      <c r="B30" s="43" t="s">
        <v>16</v>
      </c>
      <c r="C30" s="12">
        <v>45064</v>
      </c>
      <c r="D30" s="12">
        <v>26352</v>
      </c>
      <c r="E30" s="12">
        <v>517309.22775000008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517309.22775000008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zoomScale="80" zoomScaleNormal="80" zoomScaleSheetLayoutView="100" workbookViewId="0">
      <selection activeCell="M47" sqref="M4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20324</v>
      </c>
      <c r="D19" s="25">
        <f t="shared" si="0"/>
        <v>10738</v>
      </c>
      <c r="E19" s="25">
        <f t="shared" si="0"/>
        <v>81636.236000000004</v>
      </c>
      <c r="F19" s="25">
        <f t="shared" si="0"/>
        <v>132</v>
      </c>
      <c r="G19" s="25">
        <f t="shared" si="0"/>
        <v>0</v>
      </c>
      <c r="H19" s="25">
        <f t="shared" si="0"/>
        <v>0</v>
      </c>
      <c r="I19" s="25">
        <f t="shared" si="0"/>
        <v>109.14</v>
      </c>
      <c r="J19" s="25">
        <f>SUM(E19:I19)</f>
        <v>81877.376000000004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20324</v>
      </c>
      <c r="D22" s="34">
        <f t="shared" si="1"/>
        <v>10738</v>
      </c>
      <c r="E22" s="34">
        <f t="shared" si="1"/>
        <v>81636.236000000004</v>
      </c>
      <c r="F22" s="34">
        <f t="shared" si="1"/>
        <v>132</v>
      </c>
      <c r="G22" s="34">
        <f t="shared" si="1"/>
        <v>0</v>
      </c>
      <c r="H22" s="34">
        <f t="shared" si="1"/>
        <v>0</v>
      </c>
      <c r="I22" s="34">
        <f t="shared" si="1"/>
        <v>109.14</v>
      </c>
      <c r="J22" s="35">
        <f t="shared" si="1"/>
        <v>81877.376000000004</v>
      </c>
      <c r="M22" s="19"/>
    </row>
    <row r="23" spans="2:16" ht="13.2" x14ac:dyDescent="0.25">
      <c r="B23" s="62" t="s">
        <v>9</v>
      </c>
      <c r="C23" s="63">
        <f>C24+C28+C34+C36+C32+C26</f>
        <v>20324</v>
      </c>
      <c r="D23" s="63">
        <f t="shared" ref="D23:F23" si="2">D24+D28+D34+D36+D32+D26</f>
        <v>10738</v>
      </c>
      <c r="E23" s="63">
        <f t="shared" si="2"/>
        <v>81636.236000000004</v>
      </c>
      <c r="F23" s="63">
        <f t="shared" si="2"/>
        <v>132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109.14</v>
      </c>
      <c r="J23" s="64">
        <f t="shared" ref="J23:J43" si="4">SUM(E23:I23)</f>
        <v>81877.376000000004</v>
      </c>
      <c r="M23" s="19"/>
    </row>
    <row r="24" spans="2:16" ht="13.2" x14ac:dyDescent="0.2">
      <c r="B24" s="10" t="s">
        <v>10</v>
      </c>
      <c r="C24" s="36">
        <f t="shared" ref="C24:I24" si="5">C25</f>
        <v>1148</v>
      </c>
      <c r="D24" s="36">
        <f t="shared" si="5"/>
        <v>591</v>
      </c>
      <c r="E24" s="36">
        <f t="shared" si="5"/>
        <v>2282.7279999999996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2282.7279999999996</v>
      </c>
      <c r="M24" s="19"/>
    </row>
    <row r="25" spans="2:16" s="11" customFormat="1" ht="12" x14ac:dyDescent="0.2">
      <c r="B25" s="37" t="s">
        <v>11</v>
      </c>
      <c r="C25" s="12">
        <v>1148</v>
      </c>
      <c r="D25" s="12">
        <v>591</v>
      </c>
      <c r="E25" s="12">
        <v>2282.7279999999996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2282.7279999999996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18558</v>
      </c>
      <c r="D28" s="42">
        <f t="shared" si="7"/>
        <v>9790</v>
      </c>
      <c r="E28" s="42">
        <f t="shared" si="7"/>
        <v>76390.625</v>
      </c>
      <c r="F28" s="42">
        <f t="shared" si="7"/>
        <v>132</v>
      </c>
      <c r="G28" s="42">
        <f t="shared" si="7"/>
        <v>0</v>
      </c>
      <c r="H28" s="42">
        <f t="shared" si="7"/>
        <v>0</v>
      </c>
      <c r="I28" s="42">
        <f t="shared" si="7"/>
        <v>109.14</v>
      </c>
      <c r="J28" s="36">
        <f t="shared" si="4"/>
        <v>76631.764999999999</v>
      </c>
    </row>
    <row r="29" spans="2:16" s="11" customFormat="1" ht="12" x14ac:dyDescent="0.2">
      <c r="B29" s="43" t="s">
        <v>15</v>
      </c>
      <c r="C29" s="12">
        <v>8660</v>
      </c>
      <c r="D29" s="12">
        <v>4412</v>
      </c>
      <c r="E29" s="12">
        <v>51563.43</v>
      </c>
      <c r="F29" s="38">
        <v>132</v>
      </c>
      <c r="G29" s="39">
        <v>0</v>
      </c>
      <c r="H29" s="38">
        <v>0</v>
      </c>
      <c r="I29" s="38">
        <v>109.14</v>
      </c>
      <c r="J29" s="36">
        <f t="shared" si="4"/>
        <v>51804.57</v>
      </c>
      <c r="P29" s="40"/>
    </row>
    <row r="30" spans="2:16" s="11" customFormat="1" ht="12" x14ac:dyDescent="0.2">
      <c r="B30" s="43" t="s">
        <v>16</v>
      </c>
      <c r="C30" s="12">
        <v>9898</v>
      </c>
      <c r="D30" s="12">
        <v>5378</v>
      </c>
      <c r="E30" s="12">
        <v>24827.194999999996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24827.194999999996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618</v>
      </c>
      <c r="D32" s="36">
        <f t="shared" si="8"/>
        <v>357</v>
      </c>
      <c r="E32" s="36">
        <f>E33</f>
        <v>2962.8829999999998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2962.8829999999998</v>
      </c>
      <c r="P32" s="40"/>
    </row>
    <row r="33" spans="1:18" s="11" customFormat="1" ht="12" x14ac:dyDescent="0.2">
      <c r="A33" s="40"/>
      <c r="B33" s="43" t="s">
        <v>19</v>
      </c>
      <c r="C33" s="12">
        <v>618</v>
      </c>
      <c r="D33" s="12">
        <v>357</v>
      </c>
      <c r="E33" s="12">
        <v>2962.8829999999998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2962.8829999999998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zoomScale="80" zoomScaleNormal="80" zoomScaleSheetLayoutView="100" workbookViewId="0">
      <selection activeCell="A51" sqref="A51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1631</v>
      </c>
      <c r="D19" s="25">
        <f t="shared" si="0"/>
        <v>964</v>
      </c>
      <c r="E19" s="25">
        <f t="shared" si="0"/>
        <v>5958.88</v>
      </c>
      <c r="F19" s="25">
        <f t="shared" si="0"/>
        <v>38224.478000000003</v>
      </c>
      <c r="G19" s="25">
        <f t="shared" si="0"/>
        <v>83078.959999999992</v>
      </c>
      <c r="H19" s="25">
        <f t="shared" si="0"/>
        <v>92369.472000000009</v>
      </c>
      <c r="I19" s="25">
        <f t="shared" si="0"/>
        <v>293</v>
      </c>
      <c r="J19" s="25">
        <f>SUM(E19:I19)</f>
        <v>219924.79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1631</v>
      </c>
      <c r="D22" s="34">
        <f t="shared" si="1"/>
        <v>964</v>
      </c>
      <c r="E22" s="34">
        <f t="shared" si="1"/>
        <v>5958.88</v>
      </c>
      <c r="F22" s="34">
        <f t="shared" si="1"/>
        <v>36186.478000000003</v>
      </c>
      <c r="G22" s="34">
        <f t="shared" si="1"/>
        <v>83078.959999999992</v>
      </c>
      <c r="H22" s="34">
        <f t="shared" si="1"/>
        <v>92271.472000000009</v>
      </c>
      <c r="I22" s="34">
        <f t="shared" si="1"/>
        <v>293</v>
      </c>
      <c r="J22" s="35">
        <f t="shared" si="1"/>
        <v>217788.79</v>
      </c>
      <c r="M22" s="19"/>
    </row>
    <row r="23" spans="2:16" ht="13.2" x14ac:dyDescent="0.25">
      <c r="B23" s="62" t="s">
        <v>9</v>
      </c>
      <c r="C23" s="63">
        <f>C24+C28+C34+C36+C32+C26</f>
        <v>963</v>
      </c>
      <c r="D23" s="63">
        <f t="shared" ref="D23:F23" si="2">D24+D28+D34+D36+D32+D26</f>
        <v>630</v>
      </c>
      <c r="E23" s="63">
        <f t="shared" si="2"/>
        <v>0</v>
      </c>
      <c r="F23" s="63">
        <f t="shared" si="2"/>
        <v>24976.417999999998</v>
      </c>
      <c r="G23" s="63">
        <f>G24+G28+G34+G36+G32+G26</f>
        <v>83078.959999999992</v>
      </c>
      <c r="H23" s="63">
        <f t="shared" ref="H23:I23" si="3">H24+H28+H34+H36+H32+H26</f>
        <v>83593.002000000008</v>
      </c>
      <c r="I23" s="63">
        <f t="shared" si="3"/>
        <v>0</v>
      </c>
      <c r="J23" s="64">
        <f t="shared" ref="J23:J43" si="4">SUM(E23:I23)</f>
        <v>191648.38</v>
      </c>
      <c r="M23" s="19"/>
    </row>
    <row r="24" spans="2:16" ht="13.2" x14ac:dyDescent="0.2">
      <c r="B24" s="10" t="s">
        <v>10</v>
      </c>
      <c r="C24" s="36">
        <f t="shared" ref="C24:I24" si="5">C25</f>
        <v>236</v>
      </c>
      <c r="D24" s="36">
        <f t="shared" si="5"/>
        <v>141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ht="12" x14ac:dyDescent="0.2">
      <c r="B25" s="37" t="s">
        <v>11</v>
      </c>
      <c r="C25" s="12">
        <v>236</v>
      </c>
      <c r="D25" s="12">
        <v>141</v>
      </c>
      <c r="E25" s="12">
        <v>0</v>
      </c>
      <c r="F25" s="38"/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31044.71</v>
      </c>
      <c r="H26" s="36">
        <f>H27</f>
        <v>0</v>
      </c>
      <c r="I26" s="36">
        <f>I27</f>
        <v>0</v>
      </c>
      <c r="J26" s="36">
        <f t="shared" si="4"/>
        <v>31044.71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31044.71</v>
      </c>
      <c r="H27" s="38">
        <v>0</v>
      </c>
      <c r="I27" s="38">
        <v>0</v>
      </c>
      <c r="J27" s="36">
        <f t="shared" si="4"/>
        <v>31044.71</v>
      </c>
    </row>
    <row r="28" spans="2:16" ht="13.2" x14ac:dyDescent="0.2">
      <c r="B28" s="10" t="s">
        <v>14</v>
      </c>
      <c r="C28" s="42">
        <f t="shared" ref="C28:I28" si="7">SUM(C29:C31)</f>
        <v>60</v>
      </c>
      <c r="D28" s="42">
        <f t="shared" si="7"/>
        <v>30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66639.337</v>
      </c>
      <c r="I28" s="42">
        <f t="shared" si="7"/>
        <v>0</v>
      </c>
      <c r="J28" s="36">
        <f t="shared" si="4"/>
        <v>66639.337</v>
      </c>
    </row>
    <row r="29" spans="2:16" s="11" customFormat="1" ht="12" x14ac:dyDescent="0.2">
      <c r="B29" s="43" t="s">
        <v>15</v>
      </c>
      <c r="C29" s="12">
        <v>60</v>
      </c>
      <c r="D29" s="12">
        <v>30</v>
      </c>
      <c r="E29" s="12">
        <v>0</v>
      </c>
      <c r="F29" s="38">
        <v>0</v>
      </c>
      <c r="G29" s="39">
        <v>0</v>
      </c>
      <c r="H29" s="38">
        <v>66639.337</v>
      </c>
      <c r="I29" s="38">
        <v>0</v>
      </c>
      <c r="J29" s="36">
        <f t="shared" si="4"/>
        <v>66639.337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/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24970.417999999998</v>
      </c>
      <c r="G34" s="36">
        <f t="shared" si="9"/>
        <v>52034.25</v>
      </c>
      <c r="H34" s="36">
        <f t="shared" si="9"/>
        <v>16785.665000000001</v>
      </c>
      <c r="I34" s="36">
        <f t="shared" si="9"/>
        <v>0</v>
      </c>
      <c r="J34" s="36">
        <f t="shared" si="4"/>
        <v>93790.333000000013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24970.417999999998</v>
      </c>
      <c r="G35" s="39">
        <v>52034.25</v>
      </c>
      <c r="H35" s="38">
        <v>16785.665000000001</v>
      </c>
      <c r="I35" s="38">
        <v>0</v>
      </c>
      <c r="J35" s="36">
        <f t="shared" si="4"/>
        <v>93790.333000000013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667</v>
      </c>
      <c r="D36" s="36">
        <f t="shared" si="10"/>
        <v>459</v>
      </c>
      <c r="E36" s="36">
        <f>E37</f>
        <v>0</v>
      </c>
      <c r="F36" s="36">
        <f>F37</f>
        <v>6</v>
      </c>
      <c r="G36" s="36">
        <f>G37</f>
        <v>0</v>
      </c>
      <c r="H36" s="36">
        <f>H37</f>
        <v>168</v>
      </c>
      <c r="I36" s="36">
        <f>I37</f>
        <v>0</v>
      </c>
      <c r="J36" s="36">
        <f t="shared" si="4"/>
        <v>174</v>
      </c>
      <c r="P36" s="40"/>
    </row>
    <row r="37" spans="1:18" s="11" customFormat="1" ht="12" x14ac:dyDescent="0.2">
      <c r="B37" s="43" t="s">
        <v>23</v>
      </c>
      <c r="C37" s="12">
        <v>667</v>
      </c>
      <c r="D37" s="12">
        <v>459</v>
      </c>
      <c r="E37" s="12">
        <v>0</v>
      </c>
      <c r="F37" s="38">
        <v>6</v>
      </c>
      <c r="G37" s="39">
        <v>0</v>
      </c>
      <c r="H37" s="38">
        <v>168</v>
      </c>
      <c r="I37" s="38">
        <v>0</v>
      </c>
      <c r="J37" s="36">
        <f t="shared" si="4"/>
        <v>174</v>
      </c>
      <c r="P37" s="40"/>
    </row>
    <row r="38" spans="1:18" ht="13.2" x14ac:dyDescent="0.25">
      <c r="B38" s="62" t="s">
        <v>24</v>
      </c>
      <c r="C38" s="63">
        <f>C39+C41+C44</f>
        <v>668</v>
      </c>
      <c r="D38" s="63">
        <f>D39+D41+D44</f>
        <v>334</v>
      </c>
      <c r="E38" s="63">
        <f>E39+E41+E44</f>
        <v>5958.88</v>
      </c>
      <c r="F38" s="63">
        <f>F39+F41+F44</f>
        <v>11210.060000000001</v>
      </c>
      <c r="G38" s="63">
        <f t="shared" ref="G38:I38" si="11">G39+G41+G44</f>
        <v>0</v>
      </c>
      <c r="H38" s="63">
        <f t="shared" si="11"/>
        <v>8678.4700000000012</v>
      </c>
      <c r="I38" s="63">
        <f t="shared" si="11"/>
        <v>293</v>
      </c>
      <c r="J38" s="63">
        <f>SUM(E38:I38)</f>
        <v>26140.410000000003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4757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4757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4757</v>
      </c>
      <c r="G40" s="39">
        <v>0</v>
      </c>
      <c r="H40" s="38">
        <v>0</v>
      </c>
      <c r="I40" s="38"/>
      <c r="J40" s="36">
        <f t="shared" si="4"/>
        <v>4757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28</v>
      </c>
      <c r="D41" s="42">
        <f t="shared" si="13"/>
        <v>14</v>
      </c>
      <c r="E41" s="42">
        <f t="shared" si="13"/>
        <v>286.88</v>
      </c>
      <c r="F41" s="42">
        <f t="shared" si="13"/>
        <v>4477.29</v>
      </c>
      <c r="G41" s="42">
        <f t="shared" si="13"/>
        <v>0</v>
      </c>
      <c r="H41" s="42">
        <f t="shared" si="13"/>
        <v>0</v>
      </c>
      <c r="I41" s="42">
        <f t="shared" si="13"/>
        <v>293</v>
      </c>
      <c r="J41" s="36">
        <f t="shared" si="4"/>
        <v>5057.17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3167</v>
      </c>
      <c r="G42" s="39">
        <v>0</v>
      </c>
      <c r="H42" s="38">
        <v>0</v>
      </c>
      <c r="I42" s="38">
        <v>293</v>
      </c>
      <c r="J42" s="36">
        <f t="shared" si="4"/>
        <v>3460</v>
      </c>
      <c r="P42" s="40"/>
    </row>
    <row r="43" spans="1:18" s="11" customFormat="1" ht="12" x14ac:dyDescent="0.2">
      <c r="B43" s="43" t="s">
        <v>29</v>
      </c>
      <c r="C43" s="12">
        <v>28</v>
      </c>
      <c r="D43" s="12">
        <v>14</v>
      </c>
      <c r="E43" s="12">
        <v>286.88</v>
      </c>
      <c r="F43" s="38">
        <v>1310.2899999999997</v>
      </c>
      <c r="G43" s="39">
        <v>0</v>
      </c>
      <c r="H43" s="38">
        <v>0</v>
      </c>
      <c r="I43" s="38">
        <v>0</v>
      </c>
      <c r="J43" s="36">
        <f t="shared" si="4"/>
        <v>1597.1699999999996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640</v>
      </c>
      <c r="D44" s="36">
        <f t="shared" si="14"/>
        <v>320</v>
      </c>
      <c r="E44" s="36">
        <f>E45</f>
        <v>5672</v>
      </c>
      <c r="F44" s="36">
        <f>F45</f>
        <v>1975.77</v>
      </c>
      <c r="G44" s="36">
        <f>G45</f>
        <v>0</v>
      </c>
      <c r="H44" s="36">
        <f>H45</f>
        <v>8678.4700000000012</v>
      </c>
      <c r="I44" s="36">
        <f>I45</f>
        <v>0</v>
      </c>
      <c r="J44" s="36">
        <f>SUM(E44:I44)</f>
        <v>16326.240000000002</v>
      </c>
      <c r="P44" s="40"/>
    </row>
    <row r="45" spans="1:18" s="11" customFormat="1" ht="12.6" thickBot="1" x14ac:dyDescent="0.25">
      <c r="B45" s="45" t="s">
        <v>41</v>
      </c>
      <c r="C45" s="12">
        <v>640</v>
      </c>
      <c r="D45" s="12">
        <v>320</v>
      </c>
      <c r="E45" s="12">
        <v>5672</v>
      </c>
      <c r="F45" s="46">
        <v>1975.77</v>
      </c>
      <c r="G45" s="47">
        <v>0</v>
      </c>
      <c r="H45" s="39">
        <v>8678.4700000000012</v>
      </c>
      <c r="I45" s="46">
        <v>0</v>
      </c>
      <c r="J45" s="48">
        <f>SUM(E45:I45)</f>
        <v>16326.240000000002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2038</v>
      </c>
      <c r="G47" s="51">
        <f t="shared" si="15"/>
        <v>0</v>
      </c>
      <c r="H47" s="51">
        <f t="shared" si="15"/>
        <v>98</v>
      </c>
      <c r="I47" s="35">
        <f t="shared" si="15"/>
        <v>0</v>
      </c>
      <c r="J47" s="51">
        <f>SUM(E47:I47)</f>
        <v>2136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2038</v>
      </c>
      <c r="G48" s="60">
        <f t="shared" si="16"/>
        <v>0</v>
      </c>
      <c r="H48" s="60">
        <f t="shared" si="16"/>
        <v>98</v>
      </c>
      <c r="I48" s="60">
        <f t="shared" si="16"/>
        <v>0</v>
      </c>
      <c r="J48" s="60">
        <f t="shared" si="16"/>
        <v>2136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1711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1711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1711</v>
      </c>
      <c r="G54" s="12">
        <v>0</v>
      </c>
      <c r="H54" s="12">
        <v>0</v>
      </c>
      <c r="I54" s="12">
        <v>0</v>
      </c>
      <c r="J54" s="51">
        <f>SUM(E54:I54)</f>
        <v>1711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327</v>
      </c>
      <c r="G55" s="36">
        <f t="shared" si="22"/>
        <v>0</v>
      </c>
      <c r="H55" s="36">
        <f t="shared" si="22"/>
        <v>98</v>
      </c>
      <c r="I55" s="36">
        <f t="shared" si="22"/>
        <v>0</v>
      </c>
      <c r="J55" s="51">
        <f>SUM(E55:I55)</f>
        <v>425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327</v>
      </c>
      <c r="G56" s="12">
        <v>0</v>
      </c>
      <c r="H56" s="12">
        <v>98</v>
      </c>
      <c r="I56" s="12">
        <v>0</v>
      </c>
      <c r="J56" s="51">
        <f>SUM(E56:I56)</f>
        <v>425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2025-03-13T16:13:42Z</dcterms:modified>
</cp:coreProperties>
</file>