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2 FEBRERO 2025\"/>
    </mc:Choice>
  </mc:AlternateContent>
  <xr:revisionPtr revIDLastSave="0" documentId="13_ncr:1_{5C3756BE-E798-4E2D-B0A9-A441C07CDD07}" xr6:coauthVersionLast="47" xr6:coauthVersionMax="47" xr10:uidLastSave="{00000000-0000-0000-0000-000000000000}"/>
  <bookViews>
    <workbookView xWindow="-108" yWindow="-108" windowWidth="23256" windowHeight="13896" tabRatio="85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EMBARQUE'!$B$19:$J$64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carga'!$B$19:$N$64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EMBARQUE'!$B$1:$J$64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carga'!$B$1:$N$64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" l="1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35" i="9"/>
  <c r="M38" i="9"/>
  <c r="M41" i="9"/>
  <c r="M43" i="9"/>
  <c r="M44" i="9"/>
  <c r="M45" i="9"/>
  <c r="J53" i="6" l="1"/>
  <c r="I51" i="6"/>
  <c r="H51" i="6"/>
  <c r="J53" i="9"/>
  <c r="H51" i="9"/>
  <c r="J59" i="10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H48" i="10" s="1"/>
  <c r="H47" i="10" s="1"/>
  <c r="G51" i="10"/>
  <c r="G48" i="10" s="1"/>
  <c r="G47" i="10" s="1"/>
  <c r="F51" i="10"/>
  <c r="E51" i="10"/>
  <c r="J51" i="10" s="1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E44" i="10"/>
  <c r="E38" i="10" s="1"/>
  <c r="D44" i="10"/>
  <c r="C44" i="10"/>
  <c r="J43" i="10"/>
  <c r="J42" i="10"/>
  <c r="I41" i="10"/>
  <c r="H41" i="10"/>
  <c r="G41" i="10"/>
  <c r="F41" i="10"/>
  <c r="E41" i="10"/>
  <c r="D41" i="10"/>
  <c r="D38" i="10" s="1"/>
  <c r="C41" i="10"/>
  <c r="C38" i="10" s="1"/>
  <c r="J40" i="10"/>
  <c r="I39" i="10"/>
  <c r="H39" i="10"/>
  <c r="G39" i="10"/>
  <c r="F39" i="10"/>
  <c r="F38" i="10" s="1"/>
  <c r="E39" i="10"/>
  <c r="D39" i="10"/>
  <c r="C39" i="10"/>
  <c r="G38" i="10"/>
  <c r="J37" i="10"/>
  <c r="I36" i="10"/>
  <c r="H36" i="10"/>
  <c r="G36" i="10"/>
  <c r="F36" i="10"/>
  <c r="E36" i="10"/>
  <c r="E23" i="10" s="1"/>
  <c r="D36" i="10"/>
  <c r="C36" i="10"/>
  <c r="J35" i="10"/>
  <c r="I34" i="10"/>
  <c r="H34" i="10"/>
  <c r="G34" i="10"/>
  <c r="F34" i="10"/>
  <c r="J34" i="10" s="1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D24" i="10"/>
  <c r="C24" i="10"/>
  <c r="I23" i="10"/>
  <c r="J26" i="10" l="1"/>
  <c r="I38" i="10"/>
  <c r="H38" i="10"/>
  <c r="J28" i="10"/>
  <c r="F48" i="10"/>
  <c r="F47" i="10" s="1"/>
  <c r="J47" i="10" s="1"/>
  <c r="J44" i="10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38" i="10"/>
  <c r="J41" i="10"/>
  <c r="D23" i="10"/>
  <c r="D22" i="10" s="1"/>
  <c r="D19" i="10" s="1"/>
  <c r="C23" i="10"/>
  <c r="C22" i="10" s="1"/>
  <c r="C19" i="10" s="1"/>
  <c r="J36" i="10"/>
  <c r="J53" i="10"/>
  <c r="J48" i="10" s="1"/>
  <c r="E22" i="10"/>
  <c r="E19" i="10" s="1"/>
  <c r="J23" i="10" l="1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J52" i="6"/>
  <c r="C54" i="6"/>
  <c r="D54" i="6"/>
  <c r="E54" i="6"/>
  <c r="F54" i="6"/>
  <c r="G54" i="6"/>
  <c r="H54" i="6"/>
  <c r="I54" i="6"/>
  <c r="J55" i="6"/>
  <c r="C56" i="6"/>
  <c r="D56" i="6"/>
  <c r="E56" i="6"/>
  <c r="F56" i="6"/>
  <c r="G56" i="6"/>
  <c r="H56" i="6"/>
  <c r="I56" i="6"/>
  <c r="J57" i="6"/>
  <c r="C59" i="6"/>
  <c r="C58" i="6" s="1"/>
  <c r="D59" i="6"/>
  <c r="D58" i="6" s="1"/>
  <c r="E59" i="6"/>
  <c r="E58" i="6" s="1"/>
  <c r="F59" i="6"/>
  <c r="F58" i="6" s="1"/>
  <c r="G59" i="6"/>
  <c r="G58" i="6" s="1"/>
  <c r="H59" i="6"/>
  <c r="H58" i="6" s="1"/>
  <c r="I59" i="6"/>
  <c r="I58" i="6" s="1"/>
  <c r="M30" i="9"/>
  <c r="D48" i="6" l="1"/>
  <c r="D47" i="6" s="1"/>
  <c r="J54" i="6"/>
  <c r="J56" i="6"/>
  <c r="F48" i="6"/>
  <c r="F47" i="6" s="1"/>
  <c r="J51" i="6"/>
  <c r="I48" i="6"/>
  <c r="I47" i="6" s="1"/>
  <c r="E48" i="6"/>
  <c r="E47" i="6" s="1"/>
  <c r="H48" i="6"/>
  <c r="H47" i="6" s="1"/>
  <c r="G48" i="6"/>
  <c r="C48" i="6"/>
  <c r="G47" i="6"/>
  <c r="C47" i="6"/>
  <c r="J58" i="6"/>
  <c r="J59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60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60" i="9"/>
  <c r="L59" i="9"/>
  <c r="L58" i="9" s="1"/>
  <c r="K59" i="9"/>
  <c r="K58" i="9" s="1"/>
  <c r="I59" i="9"/>
  <c r="I58" i="9" s="1"/>
  <c r="H59" i="9"/>
  <c r="H58" i="9" s="1"/>
  <c r="G59" i="9"/>
  <c r="G58" i="9" s="1"/>
  <c r="F59" i="9"/>
  <c r="F58" i="9" s="1"/>
  <c r="E59" i="9"/>
  <c r="E58" i="9" s="1"/>
  <c r="D59" i="9"/>
  <c r="D58" i="9" s="1"/>
  <c r="C59" i="9"/>
  <c r="C58" i="9"/>
  <c r="J57" i="9"/>
  <c r="L56" i="9"/>
  <c r="K56" i="9"/>
  <c r="I56" i="9"/>
  <c r="H56" i="9"/>
  <c r="G56" i="9"/>
  <c r="F56" i="9"/>
  <c r="E56" i="9"/>
  <c r="D56" i="9"/>
  <c r="C56" i="9"/>
  <c r="J55" i="9"/>
  <c r="L54" i="9"/>
  <c r="K54" i="9"/>
  <c r="I54" i="9"/>
  <c r="H54" i="9"/>
  <c r="G54" i="9"/>
  <c r="F54" i="9"/>
  <c r="E54" i="9"/>
  <c r="C54" i="9"/>
  <c r="J52" i="9"/>
  <c r="L51" i="9"/>
  <c r="K51" i="9"/>
  <c r="I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M34" i="9" s="1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M29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I38" i="9" l="1"/>
  <c r="G38" i="9"/>
  <c r="K38" i="9"/>
  <c r="C38" i="9"/>
  <c r="C48" i="9"/>
  <c r="C47" i="9" s="1"/>
  <c r="M24" i="9"/>
  <c r="I23" i="9"/>
  <c r="J26" i="9"/>
  <c r="J24" i="9"/>
  <c r="L38" i="9"/>
  <c r="L23" i="9"/>
  <c r="M28" i="9"/>
  <c r="K23" i="9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4" i="9"/>
  <c r="K48" i="9"/>
  <c r="K47" i="9" s="1"/>
  <c r="D48" i="9"/>
  <c r="D47" i="9" s="1"/>
  <c r="H48" i="9"/>
  <c r="H47" i="9" s="1"/>
  <c r="J56" i="9"/>
  <c r="L48" i="9"/>
  <c r="L47" i="9" s="1"/>
  <c r="J58" i="9"/>
  <c r="J59" i="9"/>
  <c r="F38" i="9"/>
  <c r="F48" i="9"/>
  <c r="F47" i="9" s="1"/>
  <c r="E23" i="9"/>
  <c r="K22" i="9" l="1"/>
  <c r="K19" i="9" s="1"/>
  <c r="I22" i="9"/>
  <c r="I19" i="9" s="1"/>
  <c r="C22" i="9"/>
  <c r="C19" i="9" s="1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<sst xmlns="http://schemas.openxmlformats.org/spreadsheetml/2006/main" count="368" uniqueCount="59">
  <si>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</si>
  <si>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</si>
  <si>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</si>
  <si>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</si>
  <si>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</si>
  <si>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</si>
  <si>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</si>
  <si>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</si>
  <si>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</si>
  <si>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</si>
  <si>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</si>
  <si>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</si>
  <si>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</si>
  <si>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</si>
  <si>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</si>
  <si>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</si>
  <si>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</si>
  <si>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</si>
  <si>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</si>
  <si>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</si>
  <si>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</si>
  <si>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</si>
  <si>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</si>
  <si>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</si>
  <si>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</si>
  <si>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</si>
  <si>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</si>
  <si>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</si>
  <si>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</si>
  <si>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</si>
  <si>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</si>
  <si>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</si>
  <si>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</si>
  <si>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</si>
  <si>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</si>
  <si>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</si>
  <si>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</si>
  <si>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</si>
  <si>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</si>
  <si>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</si>
  <si>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</si>
  <si>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</si>
  <si>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</si>
  <si>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</si>
  <si>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</si>
  <si>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</si>
  <si>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</si>
  <si>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</si>
  <si>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</si>
  <si>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(Feb-25)</t>
  </si>
  <si>
    <t>Unidades
(Feb-25)</t>
  </si>
  <si>
    <t>TM
(Feb-25)</t>
  </si>
  <si>
    <t>Total
TM
(Feb-25)</t>
  </si>
  <si>
    <t>Elaborado por el Área de Estadísticas - DOMA, marzo 2025.</t>
  </si>
  <si>
    <t>TOTAL
TEUS
(Feb-24)</t>
  </si>
  <si>
    <t>TOTAL
TM
(Feb-24)</t>
  </si>
  <si>
    <t>%
VARIACIÓN TEUS
(Feb -2025/2024)</t>
  </si>
  <si>
    <t>%
VARIACIÓN TM 
(Feb - 2025/2024)</t>
  </si>
  <si>
    <t>TP Multiboyas Colpex - Chimbote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</si>
</sst>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77107</xdr:rowOff>
    </xdr:from>
    <xdr:to>
      <xdr:col>14</xdr:col>
      <xdr:colOff>40821</xdr:colOff>
      <xdr:row>66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 / 2024</a:t>
          </a:r>
        </a:p>
      </xdr:txBody>
    </xdr:sp>
    <xdr:clientData/>
  </xdr:twoCellAnchor>
  <xdr:twoCellAnchor>
    <xdr:from>
      <xdr:col>1</xdr:col>
      <xdr:colOff>9524</xdr:colOff>
      <xdr:row>64</xdr:row>
      <xdr:rowOff>109331</xdr:rowOff>
    </xdr:from>
    <xdr:to>
      <xdr:col>1</xdr:col>
      <xdr:colOff>577055</xdr:colOff>
      <xdr:row>65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64</xdr:row>
      <xdr:rowOff>44824</xdr:rowOff>
    </xdr:from>
    <xdr:to>
      <xdr:col>10</xdr:col>
      <xdr:colOff>14941</xdr:colOff>
      <xdr:row>66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64</xdr:row>
      <xdr:rowOff>109331</xdr:rowOff>
    </xdr:from>
    <xdr:to>
      <xdr:col>1</xdr:col>
      <xdr:colOff>577055</xdr:colOff>
      <xdr:row>65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8"/>
  <sheetViews>
    <sheetView showGridLines="0" tabSelected="1" topLeftCell="A4" zoomScale="90" zoomScaleNormal="90" zoomScaleSheetLayoutView="100" workbookViewId="0">
      <selection activeCell="B27" sqref="B27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54</v>
      </c>
      <c r="L15" s="80" t="s">
        <v>55</v>
      </c>
      <c r="M15" s="83" t="s">
        <v>56</v>
      </c>
      <c r="N15" s="83" t="s">
        <v>57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271936</v>
      </c>
      <c r="D19" s="25">
        <f t="shared" si="0"/>
        <v>155066</v>
      </c>
      <c r="E19" s="25">
        <f t="shared" si="0"/>
        <v>2621203.7320000003</v>
      </c>
      <c r="F19" s="25">
        <f t="shared" si="0"/>
        <v>312780.89999999997</v>
      </c>
      <c r="G19" s="25">
        <f t="shared" si="0"/>
        <v>1746286.966</v>
      </c>
      <c r="H19" s="25">
        <f t="shared" si="0"/>
        <v>262428.97000000003</v>
      </c>
      <c r="I19" s="25">
        <f t="shared" si="0"/>
        <v>24711.1371</v>
      </c>
      <c r="J19" s="25">
        <f>SUM(E19:I19)</f>
        <v>4967411.7050999999</v>
      </c>
      <c r="K19" s="55">
        <f>+K22+K47</f>
        <v>253785</v>
      </c>
      <c r="L19" s="55">
        <f>+L22+L47</f>
        <v>4991172.3582499996</v>
      </c>
      <c r="M19" s="66">
        <f>(C19/K19)-1</f>
        <v>7.1521169493862891E-2</v>
      </c>
      <c r="N19" s="67">
        <f>(J19/L19)-1</f>
        <v>-4.7605354903693664E-3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271936</v>
      </c>
      <c r="D22" s="34">
        <f t="shared" si="1"/>
        <v>155066</v>
      </c>
      <c r="E22" s="34">
        <f t="shared" si="1"/>
        <v>2621203.7320000003</v>
      </c>
      <c r="F22" s="34">
        <f t="shared" si="1"/>
        <v>282715.92</v>
      </c>
      <c r="G22" s="34">
        <f t="shared" si="1"/>
        <v>1746286.966</v>
      </c>
      <c r="H22" s="34">
        <f t="shared" si="1"/>
        <v>230390.83000000002</v>
      </c>
      <c r="I22" s="34">
        <f t="shared" si="1"/>
        <v>24711.1371</v>
      </c>
      <c r="J22" s="35">
        <f t="shared" si="1"/>
        <v>4905308.5850999998</v>
      </c>
      <c r="K22" s="56">
        <f t="shared" si="1"/>
        <v>253785</v>
      </c>
      <c r="L22" s="56">
        <f t="shared" si="1"/>
        <v>4990784.3582499996</v>
      </c>
      <c r="M22" s="68">
        <f>(C22/K22)-1</f>
        <v>7.1521169493862891E-2</v>
      </c>
      <c r="N22" s="68">
        <f>(J22/L22)-1</f>
        <v>-1.712672137571003E-2</v>
      </c>
      <c r="Q22" s="19"/>
    </row>
    <row r="23" spans="2:20" ht="13.8" thickBot="1" x14ac:dyDescent="0.3">
      <c r="B23" s="62" t="s">
        <v>9</v>
      </c>
      <c r="C23" s="63">
        <f>C24+C28+C34+C36+C32+C26</f>
        <v>270965</v>
      </c>
      <c r="D23" s="63">
        <f t="shared" ref="D23:F23" si="2">D24+D28+D34+D36+D32+D26</f>
        <v>154580</v>
      </c>
      <c r="E23" s="63">
        <f t="shared" si="2"/>
        <v>2612071.4920000001</v>
      </c>
      <c r="F23" s="63">
        <f t="shared" si="2"/>
        <v>262781.18</v>
      </c>
      <c r="G23" s="63">
        <f>G24+G28+G34+G36+G32+G26</f>
        <v>1746286.966</v>
      </c>
      <c r="H23" s="63">
        <f t="shared" ref="H23:I23" si="3">H24+H28+H34+H36+H32+H26</f>
        <v>224255.29</v>
      </c>
      <c r="I23" s="63">
        <f t="shared" si="3"/>
        <v>24413.1371</v>
      </c>
      <c r="J23" s="64">
        <f t="shared" ref="J23:J43" si="4">SUM(E23:I23)</f>
        <v>4869808.0651000002</v>
      </c>
      <c r="K23" s="57">
        <f>K24+K28+K32+K34+K36+K26</f>
        <v>253035</v>
      </c>
      <c r="L23" s="57">
        <f>L24+L28+L32+L34+L36+L26</f>
        <v>4945206.6182499994</v>
      </c>
      <c r="M23" s="68">
        <f t="shared" ref="M23:M60" si="5">(C23/K23)-1</f>
        <v>7.0859762483450828E-2</v>
      </c>
      <c r="N23" s="68">
        <f t="shared" ref="N23:N47" si="6">(J23/L23)-1</f>
        <v>-1.5246795325345008E-2</v>
      </c>
      <c r="Q23" s="19"/>
    </row>
    <row r="24" spans="2:20" ht="13.8" thickBot="1" x14ac:dyDescent="0.25">
      <c r="B24" s="10" t="s">
        <v>10</v>
      </c>
      <c r="C24" s="36">
        <f t="shared" ref="C24:I24" si="7">C25</f>
        <v>22390</v>
      </c>
      <c r="D24" s="36">
        <f t="shared" si="7"/>
        <v>11663</v>
      </c>
      <c r="E24" s="36">
        <f t="shared" si="7"/>
        <v>151920.13499999998</v>
      </c>
      <c r="F24" s="36">
        <f t="shared" si="7"/>
        <v>27959.73</v>
      </c>
      <c r="G24" s="36">
        <f t="shared" si="7"/>
        <v>29586.379999999997</v>
      </c>
      <c r="H24" s="36">
        <f t="shared" si="7"/>
        <v>9160.7250000000004</v>
      </c>
      <c r="I24" s="36">
        <f t="shared" si="7"/>
        <v>0</v>
      </c>
      <c r="J24" s="36">
        <f t="shared" si="4"/>
        <v>218626.97</v>
      </c>
      <c r="K24" s="57">
        <f>K25</f>
        <v>18145</v>
      </c>
      <c r="L24" s="57">
        <f>L25</f>
        <v>249136.889</v>
      </c>
      <c r="M24" s="68">
        <f t="shared" si="5"/>
        <v>0.23394874621107742</v>
      </c>
      <c r="N24" s="68">
        <f t="shared" si="6"/>
        <v>-0.12246247082261674</v>
      </c>
      <c r="Q24" s="19"/>
    </row>
    <row r="25" spans="2:20" s="11" customFormat="1" ht="12.6" thickBot="1" x14ac:dyDescent="0.25">
      <c r="B25" s="37" t="s">
        <v>11</v>
      </c>
      <c r="C25" s="12">
        <v>22390</v>
      </c>
      <c r="D25" s="12">
        <v>11663</v>
      </c>
      <c r="E25" s="12">
        <v>151920.13499999998</v>
      </c>
      <c r="F25" s="38">
        <v>27959.73</v>
      </c>
      <c r="G25" s="39">
        <v>29586.379999999997</v>
      </c>
      <c r="H25" s="38">
        <v>9160.7250000000004</v>
      </c>
      <c r="I25" s="38">
        <v>0</v>
      </c>
      <c r="J25" s="36">
        <f t="shared" si="4"/>
        <v>218626.97</v>
      </c>
      <c r="K25" s="58">
        <v>18145</v>
      </c>
      <c r="L25" s="58">
        <v>249136.889</v>
      </c>
      <c r="M25" s="68">
        <f t="shared" si="5"/>
        <v>0.23394874621107742</v>
      </c>
      <c r="N25" s="68">
        <f t="shared" si="6"/>
        <v>-0.12246247082261674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406</v>
      </c>
      <c r="D26" s="36">
        <f t="shared" si="8"/>
        <v>206</v>
      </c>
      <c r="E26" s="36">
        <f>E27</f>
        <v>475.44</v>
      </c>
      <c r="F26" s="36">
        <f>F27</f>
        <v>3515.0600000000004</v>
      </c>
      <c r="G26" s="36">
        <f>G27</f>
        <v>272179.26</v>
      </c>
      <c r="H26" s="36">
        <f>H27</f>
        <v>2112.1390000000001</v>
      </c>
      <c r="I26" s="36">
        <f>I27</f>
        <v>0</v>
      </c>
      <c r="J26" s="36">
        <f t="shared" si="4"/>
        <v>278281.89900000003</v>
      </c>
      <c r="K26" s="57">
        <f>K27</f>
        <v>0</v>
      </c>
      <c r="L26" s="57">
        <f>L27</f>
        <v>193642.56699999998</v>
      </c>
      <c r="M26" s="68" t="s">
        <v>13</v>
      </c>
      <c r="N26" s="68">
        <f t="shared" si="6"/>
        <v>0.43709052875755394</v>
      </c>
      <c r="T26" s="40"/>
    </row>
    <row r="27" spans="2:20" s="40" customFormat="1" ht="12.6" thickBot="1" x14ac:dyDescent="0.25">
      <c r="B27" s="41" t="s">
        <v>40</v>
      </c>
      <c r="C27" s="12">
        <v>406</v>
      </c>
      <c r="D27" s="12">
        <v>206</v>
      </c>
      <c r="E27" s="39">
        <v>475.44</v>
      </c>
      <c r="F27" s="38">
        <v>3515.0600000000004</v>
      </c>
      <c r="G27" s="39">
        <v>272179.26</v>
      </c>
      <c r="H27" s="38">
        <v>2112.1390000000001</v>
      </c>
      <c r="I27" s="38">
        <v>0</v>
      </c>
      <c r="J27" s="36">
        <f t="shared" si="4"/>
        <v>278281.89900000003</v>
      </c>
      <c r="K27" s="58"/>
      <c r="L27" s="58">
        <v>193642.56699999998</v>
      </c>
      <c r="M27" s="68" t="s">
        <v>13</v>
      </c>
      <c r="N27" s="68">
        <f t="shared" si="6"/>
        <v>0.43709052875755394</v>
      </c>
    </row>
    <row r="28" spans="2:20" ht="13.8" thickBot="1" x14ac:dyDescent="0.25">
      <c r="B28" s="10" t="s">
        <v>14</v>
      </c>
      <c r="C28" s="42">
        <f t="shared" ref="C28:D28" si="9">SUM(C29:C31)</f>
        <v>236608</v>
      </c>
      <c r="D28" s="42">
        <f t="shared" si="9"/>
        <v>136452</v>
      </c>
      <c r="E28" s="42">
        <f t="shared" ref="E28:I28" si="10">SUM(E29:E31)</f>
        <v>2381952.0690000001</v>
      </c>
      <c r="F28" s="42">
        <f t="shared" si="10"/>
        <v>142722.45699999999</v>
      </c>
      <c r="G28" s="42">
        <f t="shared" si="10"/>
        <v>656240.21</v>
      </c>
      <c r="H28" s="42">
        <f t="shared" si="10"/>
        <v>192010.65600000002</v>
      </c>
      <c r="I28" s="42">
        <f t="shared" si="10"/>
        <v>24413.1371</v>
      </c>
      <c r="J28" s="36">
        <f t="shared" si="4"/>
        <v>3397338.5290999999</v>
      </c>
      <c r="K28" s="57">
        <f>SUM(K29:K31)</f>
        <v>229472</v>
      </c>
      <c r="L28" s="57">
        <f>SUM(L29:L31)</f>
        <v>3436442.11625</v>
      </c>
      <c r="M28" s="68">
        <f t="shared" si="5"/>
        <v>3.109747594477752E-2</v>
      </c>
      <c r="N28" s="68">
        <f t="shared" si="6"/>
        <v>-1.1379090881551535E-2</v>
      </c>
    </row>
    <row r="29" spans="2:20" s="11" customFormat="1" ht="12.6" thickBot="1" x14ac:dyDescent="0.25">
      <c r="B29" s="43" t="s">
        <v>15</v>
      </c>
      <c r="C29" s="12">
        <v>78495</v>
      </c>
      <c r="D29" s="12">
        <v>44403</v>
      </c>
      <c r="E29" s="12">
        <v>643496.56000000006</v>
      </c>
      <c r="F29" s="38">
        <v>142722.45699999999</v>
      </c>
      <c r="G29" s="39">
        <v>384539.81</v>
      </c>
      <c r="H29" s="38">
        <v>192010.65600000002</v>
      </c>
      <c r="I29" s="38">
        <v>24413.1371</v>
      </c>
      <c r="J29" s="36">
        <f t="shared" si="4"/>
        <v>1387182.6200999999</v>
      </c>
      <c r="K29" s="58">
        <v>80284</v>
      </c>
      <c r="L29" s="58">
        <v>1508532.1089999997</v>
      </c>
      <c r="M29" s="68">
        <f t="shared" si="5"/>
        <v>-2.2283393951472275E-2</v>
      </c>
      <c r="N29" s="68">
        <f t="shared" si="6"/>
        <v>-8.0442098763440884E-2</v>
      </c>
      <c r="T29" s="40"/>
    </row>
    <row r="30" spans="2:20" s="11" customFormat="1" ht="12.6" thickBot="1" x14ac:dyDescent="0.25">
      <c r="B30" s="43" t="s">
        <v>16</v>
      </c>
      <c r="C30" s="12">
        <v>158113</v>
      </c>
      <c r="D30" s="12">
        <v>92049</v>
      </c>
      <c r="E30" s="12">
        <v>1738455.5090000001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1738455.5090000001</v>
      </c>
      <c r="K30" s="58">
        <v>149188</v>
      </c>
      <c r="L30" s="58">
        <v>1667985.4872500005</v>
      </c>
      <c r="M30" s="68">
        <f t="shared" si="5"/>
        <v>5.9823846421964255E-2</v>
      </c>
      <c r="N30" s="68">
        <f t="shared" si="6"/>
        <v>4.2248582070209206E-2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271700.39999999997</v>
      </c>
      <c r="H31" s="38">
        <v>0</v>
      </c>
      <c r="I31" s="38">
        <v>0</v>
      </c>
      <c r="J31" s="36">
        <f t="shared" si="4"/>
        <v>271700.39999999997</v>
      </c>
      <c r="K31" s="58"/>
      <c r="L31" s="58">
        <v>259924.51999999976</v>
      </c>
      <c r="M31" s="68" t="s">
        <v>13</v>
      </c>
      <c r="N31" s="68">
        <f t="shared" si="6"/>
        <v>4.530499854342418E-2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8887</v>
      </c>
      <c r="D32" s="36">
        <f t="shared" si="11"/>
        <v>4446</v>
      </c>
      <c r="E32" s="36">
        <f>E33</f>
        <v>56807.378000000004</v>
      </c>
      <c r="F32" s="36">
        <f>F33</f>
        <v>33155.048999999999</v>
      </c>
      <c r="G32" s="36">
        <f>G33</f>
        <v>195661.46000000002</v>
      </c>
      <c r="H32" s="36">
        <f>H33</f>
        <v>0</v>
      </c>
      <c r="I32" s="36">
        <f>I33</f>
        <v>0</v>
      </c>
      <c r="J32" s="36">
        <f t="shared" si="4"/>
        <v>285623.88699999999</v>
      </c>
      <c r="K32" s="57">
        <f>K33</f>
        <v>4058</v>
      </c>
      <c r="L32" s="57">
        <f>L33</f>
        <v>371398.97200000007</v>
      </c>
      <c r="M32" s="68" t="s">
        <v>39</v>
      </c>
      <c r="N32" s="68">
        <f t="shared" si="6"/>
        <v>-0.23095132584265754</v>
      </c>
      <c r="T32" s="40"/>
    </row>
    <row r="33" spans="1:22" s="11" customFormat="1" ht="12.6" thickBot="1" x14ac:dyDescent="0.25">
      <c r="A33" s="40"/>
      <c r="B33" s="43" t="s">
        <v>19</v>
      </c>
      <c r="C33" s="12">
        <v>8887</v>
      </c>
      <c r="D33" s="12">
        <v>4446</v>
      </c>
      <c r="E33" s="12">
        <v>56807.378000000004</v>
      </c>
      <c r="F33" s="38">
        <v>33155.048999999999</v>
      </c>
      <c r="G33" s="39">
        <v>195661.46000000002</v>
      </c>
      <c r="H33" s="38">
        <v>0</v>
      </c>
      <c r="I33" s="38">
        <v>0</v>
      </c>
      <c r="J33" s="36">
        <f t="shared" si="4"/>
        <v>285623.88699999999</v>
      </c>
      <c r="K33" s="58">
        <v>4058</v>
      </c>
      <c r="L33" s="58">
        <v>371398.97200000007</v>
      </c>
      <c r="M33" s="68" t="s">
        <v>39</v>
      </c>
      <c r="N33" s="68">
        <f t="shared" si="6"/>
        <v>-0.23095132584265754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326</v>
      </c>
      <c r="D34" s="36">
        <f t="shared" si="12"/>
        <v>205</v>
      </c>
      <c r="E34" s="36">
        <f t="shared" si="12"/>
        <v>3809.4699999999993</v>
      </c>
      <c r="F34" s="36">
        <f t="shared" si="12"/>
        <v>52285.883999999991</v>
      </c>
      <c r="G34" s="36">
        <f t="shared" si="12"/>
        <v>552077.65600000008</v>
      </c>
      <c r="H34" s="36">
        <f t="shared" si="12"/>
        <v>20839.770000000004</v>
      </c>
      <c r="I34" s="36">
        <f t="shared" si="12"/>
        <v>0</v>
      </c>
      <c r="J34" s="36">
        <f t="shared" si="4"/>
        <v>629012.78</v>
      </c>
      <c r="K34" s="57">
        <f>K35</f>
        <v>372</v>
      </c>
      <c r="L34" s="57">
        <f>L35</f>
        <v>646748.07400000002</v>
      </c>
      <c r="M34" s="68">
        <f t="shared" si="5"/>
        <v>-0.12365591397849462</v>
      </c>
      <c r="N34" s="68">
        <f t="shared" si="6"/>
        <v>-2.7422260247813246E-2</v>
      </c>
      <c r="T34" s="40"/>
    </row>
    <row r="35" spans="1:22" s="11" customFormat="1" ht="12.6" thickBot="1" x14ac:dyDescent="0.25">
      <c r="B35" s="41" t="s">
        <v>21</v>
      </c>
      <c r="C35" s="12">
        <v>326</v>
      </c>
      <c r="D35" s="12">
        <v>205</v>
      </c>
      <c r="E35" s="12">
        <v>3809.4699999999993</v>
      </c>
      <c r="F35" s="38">
        <v>52285.883999999991</v>
      </c>
      <c r="G35" s="39">
        <v>552077.65600000008</v>
      </c>
      <c r="H35" s="38">
        <v>20839.770000000004</v>
      </c>
      <c r="I35" s="38">
        <v>0</v>
      </c>
      <c r="J35" s="36">
        <f t="shared" si="4"/>
        <v>629012.78</v>
      </c>
      <c r="K35" s="58">
        <v>372</v>
      </c>
      <c r="L35" s="58">
        <v>646748.07400000002</v>
      </c>
      <c r="M35" s="68">
        <f t="shared" si="5"/>
        <v>-0.12365591397849462</v>
      </c>
      <c r="N35" s="68">
        <f t="shared" si="6"/>
        <v>-2.7422260247813246E-2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2348</v>
      </c>
      <c r="D36" s="36">
        <f t="shared" si="13"/>
        <v>1608</v>
      </c>
      <c r="E36" s="36">
        <f>E37</f>
        <v>17107</v>
      </c>
      <c r="F36" s="36">
        <f>F37</f>
        <v>3143</v>
      </c>
      <c r="G36" s="36">
        <f>G37</f>
        <v>40542</v>
      </c>
      <c r="H36" s="36">
        <f>H37</f>
        <v>132</v>
      </c>
      <c r="I36" s="36">
        <f>I37</f>
        <v>0</v>
      </c>
      <c r="J36" s="36">
        <f t="shared" si="4"/>
        <v>60924</v>
      </c>
      <c r="K36" s="57">
        <f>K37</f>
        <v>988</v>
      </c>
      <c r="L36" s="57">
        <f>L37</f>
        <v>47838</v>
      </c>
      <c r="M36" s="68" t="s">
        <v>39</v>
      </c>
      <c r="N36" s="68">
        <f t="shared" si="6"/>
        <v>0.27354822526025346</v>
      </c>
      <c r="T36" s="40"/>
    </row>
    <row r="37" spans="1:22" s="11" customFormat="1" ht="12.6" thickBot="1" x14ac:dyDescent="0.25">
      <c r="B37" s="43" t="s">
        <v>23</v>
      </c>
      <c r="C37" s="12">
        <v>2348</v>
      </c>
      <c r="D37" s="12">
        <v>1608</v>
      </c>
      <c r="E37" s="12">
        <v>17107</v>
      </c>
      <c r="F37" s="38">
        <v>3143</v>
      </c>
      <c r="G37" s="39">
        <v>40542</v>
      </c>
      <c r="H37" s="38">
        <v>132</v>
      </c>
      <c r="I37" s="38">
        <v>0</v>
      </c>
      <c r="J37" s="36">
        <f t="shared" si="4"/>
        <v>60924</v>
      </c>
      <c r="K37" s="58">
        <v>988</v>
      </c>
      <c r="L37" s="58">
        <v>47838</v>
      </c>
      <c r="M37" s="68" t="s">
        <v>39</v>
      </c>
      <c r="N37" s="68">
        <f t="shared" si="6"/>
        <v>0.27354822526025346</v>
      </c>
      <c r="T37" s="40"/>
    </row>
    <row r="38" spans="1:22" ht="13.8" thickBot="1" x14ac:dyDescent="0.3">
      <c r="B38" s="62" t="s">
        <v>24</v>
      </c>
      <c r="C38" s="63">
        <f>C39+C41+C44</f>
        <v>971</v>
      </c>
      <c r="D38" s="63">
        <f>D39+D41+D44</f>
        <v>486</v>
      </c>
      <c r="E38" s="63">
        <f>E39+E41+E44</f>
        <v>9132.24</v>
      </c>
      <c r="F38" s="63">
        <f>F39+F41+F44</f>
        <v>19934.740000000002</v>
      </c>
      <c r="G38" s="63">
        <f t="shared" ref="G38:I38" si="14">G39+G41+G44</f>
        <v>0</v>
      </c>
      <c r="H38" s="63">
        <f t="shared" si="14"/>
        <v>6135.54</v>
      </c>
      <c r="I38" s="63">
        <f t="shared" si="14"/>
        <v>298</v>
      </c>
      <c r="J38" s="63">
        <f>SUM(E38:I38)</f>
        <v>35500.520000000004</v>
      </c>
      <c r="K38" s="57">
        <f>K39+K41+K44</f>
        <v>750</v>
      </c>
      <c r="L38" s="57">
        <f>L39+L41+L44</f>
        <v>45577.740000000005</v>
      </c>
      <c r="M38" s="68">
        <f t="shared" si="5"/>
        <v>0.29466666666666663</v>
      </c>
      <c r="N38" s="68">
        <f t="shared" si="6"/>
        <v>-0.22109959818104186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11772</v>
      </c>
      <c r="G39" s="36">
        <f>G40</f>
        <v>0</v>
      </c>
      <c r="H39" s="36">
        <f>H40</f>
        <v>0</v>
      </c>
      <c r="I39" s="36">
        <f>I40</f>
        <v>26</v>
      </c>
      <c r="J39" s="36">
        <f t="shared" si="4"/>
        <v>11798</v>
      </c>
      <c r="K39" s="57">
        <f>K40</f>
        <v>2</v>
      </c>
      <c r="L39" s="57">
        <f>L40</f>
        <v>13321</v>
      </c>
      <c r="M39" s="68" t="s">
        <v>13</v>
      </c>
      <c r="N39" s="68">
        <f t="shared" si="6"/>
        <v>-0.11433075594925302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11772</v>
      </c>
      <c r="G40" s="39">
        <v>0</v>
      </c>
      <c r="H40" s="38">
        <v>0</v>
      </c>
      <c r="I40" s="38">
        <v>26</v>
      </c>
      <c r="J40" s="36">
        <f t="shared" si="4"/>
        <v>11798</v>
      </c>
      <c r="K40" s="58">
        <v>2</v>
      </c>
      <c r="L40" s="58">
        <v>13321</v>
      </c>
      <c r="M40" s="68" t="s">
        <v>13</v>
      </c>
      <c r="N40" s="68">
        <f t="shared" si="6"/>
        <v>-0.11433075594925302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13</v>
      </c>
      <c r="D41" s="42">
        <f t="shared" si="16"/>
        <v>7</v>
      </c>
      <c r="E41" s="42">
        <f t="shared" si="16"/>
        <v>128.24</v>
      </c>
      <c r="F41" s="42">
        <f t="shared" si="16"/>
        <v>6759.2699999999995</v>
      </c>
      <c r="G41" s="42">
        <f t="shared" si="16"/>
        <v>0</v>
      </c>
      <c r="H41" s="42">
        <f t="shared" si="16"/>
        <v>0</v>
      </c>
      <c r="I41" s="42">
        <f t="shared" si="16"/>
        <v>272</v>
      </c>
      <c r="J41" s="36">
        <f t="shared" si="4"/>
        <v>7159.5099999999993</v>
      </c>
      <c r="K41" s="59">
        <f>K42+K43</f>
        <v>34</v>
      </c>
      <c r="L41" s="59">
        <f>L42+L43</f>
        <v>8209.0300000000007</v>
      </c>
      <c r="M41" s="68">
        <f t="shared" si="5"/>
        <v>-0.61764705882352944</v>
      </c>
      <c r="N41" s="68">
        <f t="shared" si="6"/>
        <v>-0.12784945358952293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5324</v>
      </c>
      <c r="G42" s="39">
        <v>0</v>
      </c>
      <c r="H42" s="38">
        <v>0</v>
      </c>
      <c r="I42" s="38">
        <v>272</v>
      </c>
      <c r="J42" s="36">
        <f t="shared" si="4"/>
        <v>5596</v>
      </c>
      <c r="K42" s="58">
        <v>0</v>
      </c>
      <c r="L42" s="58">
        <v>6557</v>
      </c>
      <c r="M42" s="68" t="s">
        <v>13</v>
      </c>
      <c r="N42" s="68">
        <f t="shared" si="6"/>
        <v>-0.14656092725331704</v>
      </c>
      <c r="T42" s="40"/>
    </row>
    <row r="43" spans="1:22" s="11" customFormat="1" ht="12.6" thickBot="1" x14ac:dyDescent="0.25">
      <c r="B43" s="43" t="s">
        <v>29</v>
      </c>
      <c r="C43" s="12">
        <v>13</v>
      </c>
      <c r="D43" s="12">
        <v>7</v>
      </c>
      <c r="E43" s="12">
        <v>128.24</v>
      </c>
      <c r="F43" s="38">
        <v>1435.2699999999998</v>
      </c>
      <c r="G43" s="39">
        <v>0</v>
      </c>
      <c r="H43" s="38">
        <v>0</v>
      </c>
      <c r="I43" s="38">
        <v>0</v>
      </c>
      <c r="J43" s="36">
        <f t="shared" si="4"/>
        <v>1563.5099999999998</v>
      </c>
      <c r="K43" s="58">
        <v>34</v>
      </c>
      <c r="L43" s="58">
        <v>1652.03</v>
      </c>
      <c r="M43" s="68">
        <f t="shared" si="5"/>
        <v>-0.61764705882352944</v>
      </c>
      <c r="N43" s="68">
        <f t="shared" si="6"/>
        <v>-5.3582562060011107E-2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958</v>
      </c>
      <c r="D44" s="36">
        <f t="shared" si="17"/>
        <v>479</v>
      </c>
      <c r="E44" s="36">
        <f>E45</f>
        <v>9004</v>
      </c>
      <c r="F44" s="36">
        <f>F45</f>
        <v>1403.4699999999998</v>
      </c>
      <c r="G44" s="36">
        <f>G45</f>
        <v>0</v>
      </c>
      <c r="H44" s="36">
        <f>H45</f>
        <v>6135.54</v>
      </c>
      <c r="I44" s="36">
        <f>I45</f>
        <v>0</v>
      </c>
      <c r="J44" s="36">
        <f>SUM(E44:I44)</f>
        <v>16543.009999999998</v>
      </c>
      <c r="K44" s="57">
        <f>K45</f>
        <v>714</v>
      </c>
      <c r="L44" s="57">
        <f>L45</f>
        <v>24047.710000000003</v>
      </c>
      <c r="M44" s="68">
        <f t="shared" si="5"/>
        <v>0.34173669467787104</v>
      </c>
      <c r="N44" s="68">
        <f t="shared" si="6"/>
        <v>-0.3120754533383846</v>
      </c>
      <c r="T44" s="40"/>
    </row>
    <row r="45" spans="1:22" s="11" customFormat="1" ht="12.6" thickBot="1" x14ac:dyDescent="0.25">
      <c r="B45" s="45" t="s">
        <v>41</v>
      </c>
      <c r="C45" s="12">
        <v>958</v>
      </c>
      <c r="D45" s="12">
        <v>479</v>
      </c>
      <c r="E45" s="12">
        <v>9004</v>
      </c>
      <c r="F45" s="46">
        <v>1403.4699999999998</v>
      </c>
      <c r="G45" s="47">
        <v>0</v>
      </c>
      <c r="H45" s="39">
        <v>6135.54</v>
      </c>
      <c r="I45" s="46">
        <v>0</v>
      </c>
      <c r="J45" s="48">
        <f>SUM(E45:I45)</f>
        <v>16543.009999999998</v>
      </c>
      <c r="K45" s="58">
        <v>714</v>
      </c>
      <c r="L45" s="58">
        <v>24047.710000000003</v>
      </c>
      <c r="M45" s="68">
        <f t="shared" si="5"/>
        <v>0.34173669467787104</v>
      </c>
      <c r="N45" s="68">
        <f t="shared" si="6"/>
        <v>-0.3120754533383846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C48+C58</f>
        <v>0</v>
      </c>
      <c r="D47" s="51">
        <f t="shared" ref="D47:I47" si="18">D48+D58</f>
        <v>0</v>
      </c>
      <c r="E47" s="51">
        <f t="shared" si="18"/>
        <v>0</v>
      </c>
      <c r="F47" s="51">
        <f t="shared" si="18"/>
        <v>30064.98</v>
      </c>
      <c r="G47" s="51">
        <f t="shared" si="18"/>
        <v>0</v>
      </c>
      <c r="H47" s="51">
        <f t="shared" si="18"/>
        <v>32038.140000000003</v>
      </c>
      <c r="I47" s="35">
        <f t="shared" si="18"/>
        <v>0</v>
      </c>
      <c r="J47" s="51">
        <f>SUM(E47:I47)</f>
        <v>62103.12</v>
      </c>
      <c r="K47" s="60">
        <f>K48+K58</f>
        <v>0</v>
      </c>
      <c r="L47" s="60">
        <f>L48+L58</f>
        <v>388</v>
      </c>
      <c r="M47" s="68" t="s">
        <v>13</v>
      </c>
      <c r="N47" s="68" t="s">
        <v>39</v>
      </c>
    </row>
    <row r="48" spans="1:22" ht="13.8" thickBot="1" x14ac:dyDescent="0.3">
      <c r="B48" s="62" t="s">
        <v>9</v>
      </c>
      <c r="C48" s="60">
        <f>C49+C51+C54+C56</f>
        <v>0</v>
      </c>
      <c r="D48" s="60">
        <f t="shared" ref="D48:I48" si="19">D49+D51+D54+D56</f>
        <v>0</v>
      </c>
      <c r="E48" s="60">
        <f t="shared" si="19"/>
        <v>0</v>
      </c>
      <c r="F48" s="60">
        <f t="shared" si="19"/>
        <v>30064.98</v>
      </c>
      <c r="G48" s="60">
        <f t="shared" si="19"/>
        <v>0</v>
      </c>
      <c r="H48" s="60">
        <f t="shared" si="19"/>
        <v>32038.140000000003</v>
      </c>
      <c r="I48" s="60">
        <f t="shared" si="19"/>
        <v>0</v>
      </c>
      <c r="J48" s="60">
        <f t="shared" ref="J48:J60" si="20">SUM(E48:I48)</f>
        <v>62103.12</v>
      </c>
      <c r="K48" s="60">
        <f>+K49+K51+K54+K56</f>
        <v>0</v>
      </c>
      <c r="L48" s="60">
        <f>+L49+L51+L54+L56</f>
        <v>388</v>
      </c>
      <c r="M48" s="68" t="s">
        <v>13</v>
      </c>
      <c r="N48" s="68" t="s">
        <v>39</v>
      </c>
    </row>
    <row r="49" spans="2:20" ht="13.8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28923.98</v>
      </c>
      <c r="G51" s="36">
        <f t="shared" si="23"/>
        <v>0</v>
      </c>
      <c r="H51" s="36">
        <f>H52+H53</f>
        <v>31827.140000000003</v>
      </c>
      <c r="I51" s="36">
        <f t="shared" si="23"/>
        <v>0</v>
      </c>
      <c r="J51" s="36">
        <f t="shared" si="20"/>
        <v>60751.12</v>
      </c>
      <c r="K51" s="57">
        <f t="shared" ref="K51:L51" si="24">K52</f>
        <v>0</v>
      </c>
      <c r="L51" s="57">
        <f t="shared" si="24"/>
        <v>0</v>
      </c>
      <c r="M51" s="68" t="s">
        <v>13</v>
      </c>
      <c r="N51" s="68" t="s">
        <v>13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28923.98</v>
      </c>
      <c r="G52" s="39"/>
      <c r="H52" s="38">
        <v>0</v>
      </c>
      <c r="I52" s="38">
        <v>0</v>
      </c>
      <c r="J52" s="36">
        <f t="shared" si="20"/>
        <v>28923.98</v>
      </c>
      <c r="K52" s="58">
        <v>0</v>
      </c>
      <c r="L52" s="58">
        <v>0</v>
      </c>
      <c r="M52" s="68" t="s">
        <v>13</v>
      </c>
      <c r="N52" s="68" t="s">
        <v>13</v>
      </c>
    </row>
    <row r="53" spans="2:20" s="40" customFormat="1" ht="12.6" thickBot="1" x14ac:dyDescent="0.25">
      <c r="B53" s="41" t="s">
        <v>58</v>
      </c>
      <c r="C53" s="12">
        <v>0</v>
      </c>
      <c r="D53" s="12">
        <v>0</v>
      </c>
      <c r="E53" s="12">
        <v>0</v>
      </c>
      <c r="F53" s="38"/>
      <c r="G53" s="39"/>
      <c r="H53" s="38">
        <v>31827.140000000003</v>
      </c>
      <c r="I53" s="38">
        <v>0</v>
      </c>
      <c r="J53" s="36">
        <f t="shared" si="20"/>
        <v>31827.140000000003</v>
      </c>
      <c r="K53" s="58"/>
      <c r="L53" s="58">
        <v>0</v>
      </c>
      <c r="M53" s="68"/>
      <c r="N53" s="68" t="s">
        <v>13</v>
      </c>
    </row>
    <row r="54" spans="2:20" s="11" customFormat="1" ht="13.8" thickBot="1" x14ac:dyDescent="0.25">
      <c r="B54" s="10" t="s">
        <v>44</v>
      </c>
      <c r="C54" s="36">
        <f>+C55</f>
        <v>0</v>
      </c>
      <c r="D54" s="36">
        <v>0</v>
      </c>
      <c r="E54" s="36">
        <f>E55</f>
        <v>0</v>
      </c>
      <c r="F54" s="36">
        <f t="shared" ref="F54:I54" si="25">F55</f>
        <v>161</v>
      </c>
      <c r="G54" s="36">
        <f t="shared" si="25"/>
        <v>0</v>
      </c>
      <c r="H54" s="36">
        <f t="shared" si="25"/>
        <v>0</v>
      </c>
      <c r="I54" s="36">
        <f t="shared" si="25"/>
        <v>0</v>
      </c>
      <c r="J54" s="36">
        <f t="shared" si="20"/>
        <v>161</v>
      </c>
      <c r="K54" s="57">
        <f t="shared" ref="K54:L54" si="26">K55</f>
        <v>0</v>
      </c>
      <c r="L54" s="57">
        <f t="shared" si="26"/>
        <v>63</v>
      </c>
      <c r="M54" s="68" t="s">
        <v>13</v>
      </c>
      <c r="N54" s="68" t="s">
        <v>39</v>
      </c>
      <c r="T54" s="40"/>
    </row>
    <row r="55" spans="2:20" s="40" customFormat="1" ht="12.6" thickBot="1" x14ac:dyDescent="0.25">
      <c r="B55" s="43" t="s">
        <v>45</v>
      </c>
      <c r="C55" s="12">
        <v>0</v>
      </c>
      <c r="D55" s="12">
        <v>0</v>
      </c>
      <c r="E55" s="12">
        <v>0</v>
      </c>
      <c r="F55" s="38">
        <v>161</v>
      </c>
      <c r="G55" s="39">
        <v>0</v>
      </c>
      <c r="H55" s="38"/>
      <c r="I55" s="38"/>
      <c r="J55" s="36">
        <f t="shared" si="20"/>
        <v>161</v>
      </c>
      <c r="K55" s="58"/>
      <c r="L55" s="58">
        <v>63</v>
      </c>
      <c r="M55" s="68" t="s">
        <v>13</v>
      </c>
      <c r="N55" s="68" t="s">
        <v>39</v>
      </c>
    </row>
    <row r="56" spans="2:20" s="11" customFormat="1" ht="13.8" thickBot="1" x14ac:dyDescent="0.25">
      <c r="B56" s="10" t="s">
        <v>46</v>
      </c>
      <c r="C56" s="36">
        <f t="shared" ref="C56:D56" si="27">C57</f>
        <v>0</v>
      </c>
      <c r="D56" s="36">
        <f t="shared" si="27"/>
        <v>0</v>
      </c>
      <c r="E56" s="36">
        <f>E57</f>
        <v>0</v>
      </c>
      <c r="F56" s="36">
        <f t="shared" ref="F56:I56" si="28">F57</f>
        <v>980</v>
      </c>
      <c r="G56" s="36">
        <f t="shared" si="28"/>
        <v>0</v>
      </c>
      <c r="H56" s="36">
        <f t="shared" si="28"/>
        <v>211</v>
      </c>
      <c r="I56" s="36">
        <f t="shared" si="28"/>
        <v>0</v>
      </c>
      <c r="J56" s="36">
        <f t="shared" si="20"/>
        <v>1191</v>
      </c>
      <c r="K56" s="57">
        <f t="shared" ref="K56:L56" si="29">K57</f>
        <v>0</v>
      </c>
      <c r="L56" s="57">
        <f t="shared" si="29"/>
        <v>325</v>
      </c>
      <c r="M56" s="68" t="s">
        <v>13</v>
      </c>
      <c r="N56" s="68" t="s">
        <v>39</v>
      </c>
      <c r="T56" s="40"/>
    </row>
    <row r="57" spans="2:20" s="40" customFormat="1" ht="12.6" thickBot="1" x14ac:dyDescent="0.25">
      <c r="B57" s="43" t="s">
        <v>47</v>
      </c>
      <c r="C57" s="12">
        <v>0</v>
      </c>
      <c r="D57" s="12">
        <v>0</v>
      </c>
      <c r="E57" s="12">
        <v>0</v>
      </c>
      <c r="F57" s="38">
        <v>980</v>
      </c>
      <c r="G57" s="39">
        <v>0</v>
      </c>
      <c r="H57" s="38">
        <v>211</v>
      </c>
      <c r="I57" s="38">
        <v>0</v>
      </c>
      <c r="J57" s="36">
        <f t="shared" si="20"/>
        <v>1191</v>
      </c>
      <c r="K57" s="58"/>
      <c r="L57" s="58">
        <v>325</v>
      </c>
      <c r="M57" s="68" t="s">
        <v>13</v>
      </c>
      <c r="N57" s="68" t="s">
        <v>39</v>
      </c>
      <c r="P57" s="11"/>
    </row>
    <row r="58" spans="2:20" ht="13.8" thickBot="1" x14ac:dyDescent="0.3">
      <c r="B58" s="62" t="s">
        <v>24</v>
      </c>
      <c r="C58" s="57">
        <f>+C59</f>
        <v>0</v>
      </c>
      <c r="D58" s="57">
        <f>+D59</f>
        <v>0</v>
      </c>
      <c r="E58" s="57">
        <f t="shared" ref="E58:I59" si="30">+E59</f>
        <v>0</v>
      </c>
      <c r="F58" s="57">
        <f t="shared" si="30"/>
        <v>0</v>
      </c>
      <c r="G58" s="57">
        <f t="shared" si="30"/>
        <v>0</v>
      </c>
      <c r="H58" s="57">
        <f t="shared" si="30"/>
        <v>0</v>
      </c>
      <c r="I58" s="57">
        <f t="shared" si="30"/>
        <v>0</v>
      </c>
      <c r="J58" s="57">
        <f t="shared" si="20"/>
        <v>0</v>
      </c>
      <c r="K58" s="57">
        <f t="shared" ref="K58:L58" si="31">+K59</f>
        <v>0</v>
      </c>
      <c r="L58" s="57">
        <f t="shared" si="31"/>
        <v>0</v>
      </c>
      <c r="M58" s="68" t="s">
        <v>13</v>
      </c>
      <c r="N58" s="68" t="s">
        <v>13</v>
      </c>
    </row>
    <row r="59" spans="2:20" ht="13.8" thickBot="1" x14ac:dyDescent="0.25">
      <c r="B59" s="10" t="s">
        <v>34</v>
      </c>
      <c r="C59" s="36">
        <f>+C60</f>
        <v>0</v>
      </c>
      <c r="D59" s="36">
        <f>+D60</f>
        <v>0</v>
      </c>
      <c r="E59" s="36">
        <f t="shared" si="30"/>
        <v>0</v>
      </c>
      <c r="F59" s="36">
        <f t="shared" si="30"/>
        <v>0</v>
      </c>
      <c r="G59" s="36">
        <f t="shared" si="30"/>
        <v>0</v>
      </c>
      <c r="H59" s="36">
        <f t="shared" si="30"/>
        <v>0</v>
      </c>
      <c r="I59" s="36">
        <f t="shared" si="30"/>
        <v>0</v>
      </c>
      <c r="J59" s="36">
        <f t="shared" si="20"/>
        <v>0</v>
      </c>
      <c r="K59" s="57">
        <f>+K60</f>
        <v>0</v>
      </c>
      <c r="L59" s="57">
        <f>+L60</f>
        <v>0</v>
      </c>
      <c r="M59" s="68" t="s">
        <v>13</v>
      </c>
      <c r="N59" s="68" t="s">
        <v>13</v>
      </c>
    </row>
    <row r="60" spans="2:20" s="11" customFormat="1" ht="12.6" thickBot="1" x14ac:dyDescent="0.25">
      <c r="B60" s="45" t="s">
        <v>35</v>
      </c>
      <c r="C60" s="13">
        <v>0</v>
      </c>
      <c r="D60" s="16">
        <v>0</v>
      </c>
      <c r="E60" s="16">
        <v>0</v>
      </c>
      <c r="F60" s="46">
        <v>0</v>
      </c>
      <c r="G60" s="46">
        <v>0</v>
      </c>
      <c r="H60" s="46">
        <v>0</v>
      </c>
      <c r="I60" s="46">
        <v>0</v>
      </c>
      <c r="J60" s="48">
        <f t="shared" si="20"/>
        <v>0</v>
      </c>
      <c r="K60" s="61">
        <v>0</v>
      </c>
      <c r="L60" s="61">
        <v>0</v>
      </c>
      <c r="M60" s="69" t="s">
        <v>13</v>
      </c>
      <c r="N60" s="68" t="s">
        <v>13</v>
      </c>
      <c r="T60" s="40"/>
    </row>
    <row r="61" spans="2:20" ht="12" x14ac:dyDescent="0.25">
      <c r="B61" s="17" t="s">
        <v>36</v>
      </c>
      <c r="C61" s="3"/>
      <c r="D61" s="18"/>
      <c r="E61" s="18"/>
      <c r="F61" s="3"/>
      <c r="G61" s="3"/>
      <c r="M61" s="18"/>
      <c r="N61" s="18"/>
    </row>
    <row r="62" spans="2:20" x14ac:dyDescent="0.2">
      <c r="B62" s="1" t="s">
        <v>37</v>
      </c>
      <c r="C62" s="3"/>
      <c r="D62" s="3"/>
      <c r="E62" s="3"/>
      <c r="F62" s="3"/>
      <c r="G62" s="3"/>
    </row>
    <row r="63" spans="2:20" x14ac:dyDescent="0.2">
      <c r="B63" s="1" t="s">
        <v>38</v>
      </c>
      <c r="C63" s="1"/>
      <c r="D63" s="1"/>
      <c r="E63" s="3"/>
      <c r="F63" s="19"/>
      <c r="G63" s="19"/>
      <c r="I63" s="52"/>
      <c r="J63" s="52"/>
    </row>
    <row r="64" spans="2:20" x14ac:dyDescent="0.2">
      <c r="B64" s="1" t="s">
        <v>53</v>
      </c>
      <c r="C64" s="20"/>
      <c r="D64" s="20"/>
      <c r="E64" s="20"/>
      <c r="F64" s="3"/>
      <c r="G64" s="53"/>
      <c r="I64" s="52"/>
      <c r="J64" s="54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C73"/>
      <c r="D73"/>
      <c r="E73"/>
    </row>
    <row r="74" spans="3:10" ht="14.4" x14ac:dyDescent="0.3">
      <c r="E74"/>
      <c r="F74"/>
      <c r="G74"/>
      <c r="H74"/>
      <c r="I74"/>
      <c r="J74"/>
    </row>
    <row r="75" spans="3:10" ht="14.4" x14ac:dyDescent="0.3">
      <c r="E75"/>
    </row>
    <row r="76" spans="3:10" ht="14.4" x14ac:dyDescent="0.3">
      <c r="E76"/>
    </row>
    <row r="77" spans="3:10" ht="14.4" x14ac:dyDescent="0.3">
      <c r="C77"/>
      <c r="D77"/>
      <c r="E77"/>
    </row>
    <row r="78" spans="3:10" ht="14.4" x14ac:dyDescent="0.3">
      <c r="C78"/>
      <c r="D78"/>
      <c r="E78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5" zoomScaleNormal="100" zoomScaleSheetLayoutView="100" workbookViewId="0">
      <selection activeCell="G37" sqref="G3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98587</v>
      </c>
      <c r="D19" s="25">
        <f t="shared" si="0"/>
        <v>55565</v>
      </c>
      <c r="E19" s="25">
        <f t="shared" si="0"/>
        <v>957398.70099999988</v>
      </c>
      <c r="F19" s="25">
        <f t="shared" si="0"/>
        <v>237272.93199999997</v>
      </c>
      <c r="G19" s="25">
        <f t="shared" si="0"/>
        <v>801825.58600000001</v>
      </c>
      <c r="H19" s="25">
        <f t="shared" si="0"/>
        <v>136638.21399999998</v>
      </c>
      <c r="I19" s="25">
        <f t="shared" si="0"/>
        <v>24413.1371</v>
      </c>
      <c r="J19" s="25">
        <f>SUM(E19:I19)</f>
        <v>2157548.5701000001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98587</v>
      </c>
      <c r="D22" s="34">
        <f t="shared" si="1"/>
        <v>55565</v>
      </c>
      <c r="E22" s="34">
        <f t="shared" si="1"/>
        <v>957398.70099999988</v>
      </c>
      <c r="F22" s="34">
        <f t="shared" si="1"/>
        <v>237272.93199999997</v>
      </c>
      <c r="G22" s="34">
        <f t="shared" si="1"/>
        <v>801825.58600000001</v>
      </c>
      <c r="H22" s="34">
        <f t="shared" si="1"/>
        <v>136638.21399999998</v>
      </c>
      <c r="I22" s="34">
        <f t="shared" si="1"/>
        <v>24413.1371</v>
      </c>
      <c r="J22" s="35">
        <f t="shared" si="1"/>
        <v>2157548.5701000001</v>
      </c>
      <c r="M22" s="19"/>
    </row>
    <row r="23" spans="2:16" ht="13.2" x14ac:dyDescent="0.25">
      <c r="B23" s="62" t="s">
        <v>9</v>
      </c>
      <c r="C23" s="63">
        <f>C24+C28+C34+C36+C32+C26</f>
        <v>98587</v>
      </c>
      <c r="D23" s="63">
        <f t="shared" ref="D23:F23" si="2">D24+D28+D34+D36+D32+D26</f>
        <v>55565</v>
      </c>
      <c r="E23" s="63">
        <f t="shared" si="2"/>
        <v>957398.70099999988</v>
      </c>
      <c r="F23" s="63">
        <f t="shared" si="2"/>
        <v>231739.93199999997</v>
      </c>
      <c r="G23" s="63">
        <f>G24+G28+G34+G36+G32+G26</f>
        <v>801825.58600000001</v>
      </c>
      <c r="H23" s="63">
        <f t="shared" ref="H23:I23" si="3">H24+H28+H34+H36+H32+H26</f>
        <v>136638.21399999998</v>
      </c>
      <c r="I23" s="63">
        <f t="shared" si="3"/>
        <v>24413.1371</v>
      </c>
      <c r="J23" s="64">
        <f t="shared" ref="J23:J43" si="4">SUM(E23:I23)</f>
        <v>2152015.5701000001</v>
      </c>
      <c r="M23" s="19"/>
    </row>
    <row r="24" spans="2:16" ht="13.2" x14ac:dyDescent="0.2">
      <c r="B24" s="10" t="s">
        <v>10</v>
      </c>
      <c r="C24" s="36">
        <f t="shared" ref="C24:I24" si="5">C25</f>
        <v>10288</v>
      </c>
      <c r="D24" s="36">
        <f t="shared" si="5"/>
        <v>5354</v>
      </c>
      <c r="E24" s="36">
        <f t="shared" si="5"/>
        <v>20194.977000000006</v>
      </c>
      <c r="F24" s="36">
        <f t="shared" si="5"/>
        <v>27959.73</v>
      </c>
      <c r="G24" s="36">
        <f t="shared" si="5"/>
        <v>29586.379999999997</v>
      </c>
      <c r="H24" s="36">
        <f t="shared" si="5"/>
        <v>0</v>
      </c>
      <c r="I24" s="36">
        <f t="shared" si="5"/>
        <v>0</v>
      </c>
      <c r="J24" s="36">
        <f t="shared" si="4"/>
        <v>77741.087</v>
      </c>
      <c r="M24" s="19"/>
    </row>
    <row r="25" spans="2:16" s="11" customFormat="1" ht="12" x14ac:dyDescent="0.2">
      <c r="B25" s="37" t="s">
        <v>11</v>
      </c>
      <c r="C25" s="12">
        <v>10288</v>
      </c>
      <c r="D25" s="12">
        <v>5354</v>
      </c>
      <c r="E25" s="12">
        <v>20194.977000000006</v>
      </c>
      <c r="F25" s="38">
        <v>27959.73</v>
      </c>
      <c r="G25" s="39">
        <v>29586.379999999997</v>
      </c>
      <c r="H25" s="38">
        <v>0</v>
      </c>
      <c r="I25" s="38">
        <v>0</v>
      </c>
      <c r="J25" s="36">
        <f t="shared" si="4"/>
        <v>77741.087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3515.0600000000004</v>
      </c>
      <c r="G26" s="36">
        <f>G27</f>
        <v>118323.08</v>
      </c>
      <c r="H26" s="36">
        <f>H27</f>
        <v>0</v>
      </c>
      <c r="I26" s="36">
        <f>I27</f>
        <v>0</v>
      </c>
      <c r="J26" s="36">
        <f t="shared" si="4"/>
        <v>121838.14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3515.0600000000004</v>
      </c>
      <c r="G27" s="39">
        <v>118323.08</v>
      </c>
      <c r="H27" s="38">
        <v>0</v>
      </c>
      <c r="I27" s="38">
        <v>0</v>
      </c>
      <c r="J27" s="36">
        <f t="shared" si="4"/>
        <v>121838.14</v>
      </c>
    </row>
    <row r="28" spans="2:16" ht="13.2" x14ac:dyDescent="0.2">
      <c r="B28" s="10" t="s">
        <v>14</v>
      </c>
      <c r="C28" s="42">
        <f t="shared" ref="C28:I28" si="7">SUM(C29:C31)</f>
        <v>83384</v>
      </c>
      <c r="D28" s="42">
        <f t="shared" si="7"/>
        <v>47725</v>
      </c>
      <c r="E28" s="42">
        <f t="shared" si="7"/>
        <v>923075.13899999997</v>
      </c>
      <c r="F28" s="42">
        <f t="shared" si="7"/>
        <v>142514.65299999999</v>
      </c>
      <c r="G28" s="42">
        <f t="shared" si="7"/>
        <v>384539.81</v>
      </c>
      <c r="H28" s="42">
        <f t="shared" si="7"/>
        <v>126229.70599999999</v>
      </c>
      <c r="I28" s="42">
        <f t="shared" si="7"/>
        <v>24413.1371</v>
      </c>
      <c r="J28" s="36">
        <f t="shared" si="4"/>
        <v>1600772.4450999999</v>
      </c>
    </row>
    <row r="29" spans="2:16" s="11" customFormat="1" ht="12" x14ac:dyDescent="0.2">
      <c r="B29" s="43" t="s">
        <v>15</v>
      </c>
      <c r="C29" s="12">
        <v>21753</v>
      </c>
      <c r="D29" s="12">
        <v>12495</v>
      </c>
      <c r="E29" s="12">
        <v>226233.34000000003</v>
      </c>
      <c r="F29" s="38">
        <v>142514.65299999999</v>
      </c>
      <c r="G29" s="39">
        <v>384539.81</v>
      </c>
      <c r="H29" s="38">
        <v>126229.70599999999</v>
      </c>
      <c r="I29" s="38">
        <v>24413.1371</v>
      </c>
      <c r="J29" s="36">
        <f t="shared" si="4"/>
        <v>903930.64610000013</v>
      </c>
      <c r="P29" s="40"/>
    </row>
    <row r="30" spans="2:16" s="11" customFormat="1" ht="12" x14ac:dyDescent="0.2">
      <c r="B30" s="43" t="s">
        <v>16</v>
      </c>
      <c r="C30" s="12">
        <v>61631</v>
      </c>
      <c r="D30" s="12">
        <v>35230</v>
      </c>
      <c r="E30" s="12">
        <v>696841.799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696841.799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4566</v>
      </c>
      <c r="D32" s="36">
        <f t="shared" si="8"/>
        <v>2283</v>
      </c>
      <c r="E32" s="36">
        <f>E33</f>
        <v>10506.254999999999</v>
      </c>
      <c r="F32" s="36">
        <f>F33</f>
        <v>25405.879000000001</v>
      </c>
      <c r="G32" s="36">
        <f>G33</f>
        <v>109000.54000000001</v>
      </c>
      <c r="H32" s="36">
        <f>H33</f>
        <v>0</v>
      </c>
      <c r="I32" s="36">
        <f>I33</f>
        <v>0</v>
      </c>
      <c r="J32" s="36">
        <f t="shared" si="4"/>
        <v>144912.674</v>
      </c>
      <c r="P32" s="40"/>
    </row>
    <row r="33" spans="1:18" s="11" customFormat="1" ht="12" x14ac:dyDescent="0.2">
      <c r="A33" s="40"/>
      <c r="B33" s="43" t="s">
        <v>19</v>
      </c>
      <c r="C33" s="12">
        <v>4566</v>
      </c>
      <c r="D33" s="12">
        <v>2283</v>
      </c>
      <c r="E33" s="12">
        <v>10506.254999999999</v>
      </c>
      <c r="F33" s="38">
        <v>25405.879000000001</v>
      </c>
      <c r="G33" s="39">
        <v>109000.54000000001</v>
      </c>
      <c r="H33" s="38">
        <v>0</v>
      </c>
      <c r="I33" s="38"/>
      <c r="J33" s="36">
        <f t="shared" si="4"/>
        <v>144912.674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257</v>
      </c>
      <c r="D34" s="36">
        <f t="shared" si="9"/>
        <v>141</v>
      </c>
      <c r="E34" s="36">
        <f t="shared" si="9"/>
        <v>2372.3299999999995</v>
      </c>
      <c r="F34" s="36">
        <f t="shared" si="9"/>
        <v>32344.609999999993</v>
      </c>
      <c r="G34" s="36">
        <f t="shared" si="9"/>
        <v>154872.77600000001</v>
      </c>
      <c r="H34" s="36">
        <f t="shared" si="9"/>
        <v>10408.508000000002</v>
      </c>
      <c r="I34" s="36">
        <f t="shared" si="9"/>
        <v>0</v>
      </c>
      <c r="J34" s="36">
        <f t="shared" si="4"/>
        <v>199998.22400000002</v>
      </c>
      <c r="P34" s="40"/>
    </row>
    <row r="35" spans="1:18" s="11" customFormat="1" ht="12" x14ac:dyDescent="0.2">
      <c r="B35" s="41" t="s">
        <v>21</v>
      </c>
      <c r="C35" s="12">
        <v>257</v>
      </c>
      <c r="D35" s="12">
        <v>141</v>
      </c>
      <c r="E35" s="12">
        <v>2372.3299999999995</v>
      </c>
      <c r="F35" s="38">
        <v>32344.609999999993</v>
      </c>
      <c r="G35" s="39">
        <v>154872.77600000001</v>
      </c>
      <c r="H35" s="38">
        <v>10408.508000000002</v>
      </c>
      <c r="I35" s="38"/>
      <c r="J35" s="36">
        <f t="shared" si="4"/>
        <v>199998.22400000002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92</v>
      </c>
      <c r="D36" s="36">
        <f t="shared" si="10"/>
        <v>62</v>
      </c>
      <c r="E36" s="36">
        <f>E37</f>
        <v>1250</v>
      </c>
      <c r="F36" s="36">
        <f>F37</f>
        <v>0</v>
      </c>
      <c r="G36" s="36">
        <f>G37</f>
        <v>5503</v>
      </c>
      <c r="H36" s="36">
        <f>H37</f>
        <v>0</v>
      </c>
      <c r="I36" s="36">
        <f>I37</f>
        <v>0</v>
      </c>
      <c r="J36" s="36">
        <f t="shared" si="4"/>
        <v>6753</v>
      </c>
      <c r="P36" s="40"/>
    </row>
    <row r="37" spans="1:18" s="11" customFormat="1" ht="12" x14ac:dyDescent="0.2">
      <c r="B37" s="43" t="s">
        <v>23</v>
      </c>
      <c r="C37" s="12">
        <v>92</v>
      </c>
      <c r="D37" s="12">
        <v>62</v>
      </c>
      <c r="E37" s="12">
        <v>1250</v>
      </c>
      <c r="F37" s="38">
        <v>0</v>
      </c>
      <c r="G37" s="39">
        <v>5503</v>
      </c>
      <c r="H37" s="38">
        <v>0</v>
      </c>
      <c r="I37" s="38">
        <v>0</v>
      </c>
      <c r="J37" s="36">
        <f t="shared" si="4"/>
        <v>6753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5533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5533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5533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5533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5533</v>
      </c>
      <c r="G40" s="39">
        <v>0</v>
      </c>
      <c r="H40" s="38">
        <v>0</v>
      </c>
      <c r="I40" s="38">
        <v>0</v>
      </c>
      <c r="J40" s="36">
        <f t="shared" si="4"/>
        <v>5533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8"/>
  <sheetViews>
    <sheetView showGridLines="0" topLeftCell="B16" zoomScaleNormal="100" zoomScaleSheetLayoutView="100" workbookViewId="0">
      <selection activeCell="C45" sqref="C45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104080</v>
      </c>
      <c r="D19" s="25">
        <f t="shared" si="0"/>
        <v>59789</v>
      </c>
      <c r="E19" s="25">
        <f t="shared" si="0"/>
        <v>996597.86</v>
      </c>
      <c r="F19" s="25">
        <f t="shared" si="0"/>
        <v>39888.294000000002</v>
      </c>
      <c r="G19" s="25">
        <f t="shared" si="0"/>
        <v>944461.38000000012</v>
      </c>
      <c r="H19" s="25">
        <f t="shared" si="0"/>
        <v>58626.004000000001</v>
      </c>
      <c r="I19" s="25">
        <f t="shared" si="0"/>
        <v>0</v>
      </c>
      <c r="J19" s="25">
        <f>SUM(E19:I19)</f>
        <v>2039573.5379999999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104080</v>
      </c>
      <c r="D22" s="34">
        <f t="shared" si="1"/>
        <v>59789</v>
      </c>
      <c r="E22" s="34">
        <f t="shared" si="1"/>
        <v>996597.86</v>
      </c>
      <c r="F22" s="34">
        <f t="shared" si="1"/>
        <v>10964.314</v>
      </c>
      <c r="G22" s="34">
        <f t="shared" si="1"/>
        <v>944461.38000000012</v>
      </c>
      <c r="H22" s="34">
        <f t="shared" si="1"/>
        <v>26798.863999999998</v>
      </c>
      <c r="I22" s="34">
        <f t="shared" si="1"/>
        <v>0</v>
      </c>
      <c r="J22" s="35">
        <f t="shared" si="1"/>
        <v>1978822.4180000001</v>
      </c>
      <c r="M22" s="19"/>
    </row>
    <row r="23" spans="2:16" ht="13.2" x14ac:dyDescent="0.25">
      <c r="B23" s="62" t="s">
        <v>9</v>
      </c>
      <c r="C23" s="63">
        <f>C24+C28+C34+C36+C32+C26</f>
        <v>104080</v>
      </c>
      <c r="D23" s="63">
        <f t="shared" ref="D23:F23" si="2">D24+D28+D34+D36+D32+D26</f>
        <v>59789</v>
      </c>
      <c r="E23" s="63">
        <f t="shared" si="2"/>
        <v>996597.86</v>
      </c>
      <c r="F23" s="63">
        <f t="shared" si="2"/>
        <v>10964.314</v>
      </c>
      <c r="G23" s="63">
        <f>G24+G28+G34+G36+G32+G26</f>
        <v>944461.38000000012</v>
      </c>
      <c r="H23" s="63">
        <f t="shared" ref="H23:I23" si="3">H24+H28+H34+H36+H32+H26</f>
        <v>26798.863999999998</v>
      </c>
      <c r="I23" s="63">
        <f t="shared" si="3"/>
        <v>0</v>
      </c>
      <c r="J23" s="64">
        <f t="shared" ref="J23:J43" si="4">SUM(E23:I23)</f>
        <v>1978822.4180000001</v>
      </c>
      <c r="M23" s="19"/>
    </row>
    <row r="24" spans="2:16" ht="13.2" x14ac:dyDescent="0.2">
      <c r="B24" s="10" t="s">
        <v>10</v>
      </c>
      <c r="C24" s="36">
        <f t="shared" ref="C24:I24" si="5">C25</f>
        <v>11207</v>
      </c>
      <c r="D24" s="36">
        <f t="shared" si="5"/>
        <v>5836</v>
      </c>
      <c r="E24" s="36">
        <f t="shared" si="5"/>
        <v>129176.13399999998</v>
      </c>
      <c r="F24" s="36">
        <f t="shared" si="5"/>
        <v>0</v>
      </c>
      <c r="G24" s="36">
        <f t="shared" si="5"/>
        <v>0</v>
      </c>
      <c r="H24" s="36">
        <f t="shared" si="5"/>
        <v>9160.7250000000004</v>
      </c>
      <c r="I24" s="36">
        <f t="shared" si="5"/>
        <v>0</v>
      </c>
      <c r="J24" s="36">
        <f t="shared" si="4"/>
        <v>138336.85899999997</v>
      </c>
      <c r="M24" s="19"/>
    </row>
    <row r="25" spans="2:16" s="11" customFormat="1" ht="12" x14ac:dyDescent="0.2">
      <c r="B25" s="37" t="s">
        <v>11</v>
      </c>
      <c r="C25" s="12">
        <v>11207</v>
      </c>
      <c r="D25" s="12">
        <v>5836</v>
      </c>
      <c r="E25" s="12">
        <v>129176.13399999998</v>
      </c>
      <c r="F25" s="38">
        <v>0</v>
      </c>
      <c r="G25" s="39">
        <v>0</v>
      </c>
      <c r="H25" s="38">
        <v>9160.7250000000004</v>
      </c>
      <c r="I25" s="38">
        <v>0</v>
      </c>
      <c r="J25" s="36">
        <f t="shared" si="4"/>
        <v>138336.85899999997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399</v>
      </c>
      <c r="D26" s="36">
        <f t="shared" si="6"/>
        <v>202</v>
      </c>
      <c r="E26" s="36">
        <f>E27</f>
        <v>475.44</v>
      </c>
      <c r="F26" s="36">
        <f>F27</f>
        <v>0</v>
      </c>
      <c r="G26" s="36">
        <f>G27</f>
        <v>153856.18</v>
      </c>
      <c r="H26" s="36">
        <f>H27</f>
        <v>2112.1390000000001</v>
      </c>
      <c r="I26" s="36">
        <f>I27</f>
        <v>0</v>
      </c>
      <c r="J26" s="36">
        <f t="shared" si="4"/>
        <v>156443.75899999999</v>
      </c>
      <c r="P26" s="40"/>
    </row>
    <row r="27" spans="2:16" s="40" customFormat="1" ht="12" x14ac:dyDescent="0.2">
      <c r="B27" s="41" t="s">
        <v>40</v>
      </c>
      <c r="C27" s="12">
        <v>399</v>
      </c>
      <c r="D27" s="12">
        <v>202</v>
      </c>
      <c r="E27" s="39">
        <v>475.44</v>
      </c>
      <c r="F27" s="38">
        <v>0</v>
      </c>
      <c r="G27" s="39">
        <v>153856.18</v>
      </c>
      <c r="H27" s="38">
        <v>2112.1390000000001</v>
      </c>
      <c r="I27" s="38">
        <v>0</v>
      </c>
      <c r="J27" s="36">
        <f t="shared" si="4"/>
        <v>156443.75899999999</v>
      </c>
    </row>
    <row r="28" spans="2:16" ht="13.2" x14ac:dyDescent="0.2">
      <c r="B28" s="10" t="s">
        <v>14</v>
      </c>
      <c r="C28" s="42">
        <f t="shared" ref="C28:I28" si="7">SUM(C29:C31)</f>
        <v>87287</v>
      </c>
      <c r="D28" s="42">
        <f t="shared" si="7"/>
        <v>50962</v>
      </c>
      <c r="E28" s="42">
        <f t="shared" si="7"/>
        <v>804250.67600000009</v>
      </c>
      <c r="F28" s="42">
        <f t="shared" si="7"/>
        <v>206.14400000000001</v>
      </c>
      <c r="G28" s="42">
        <f t="shared" si="7"/>
        <v>271700.39999999997</v>
      </c>
      <c r="H28" s="42">
        <f t="shared" si="7"/>
        <v>15500</v>
      </c>
      <c r="I28" s="42">
        <f t="shared" si="7"/>
        <v>0</v>
      </c>
      <c r="J28" s="36">
        <f t="shared" si="4"/>
        <v>1091657.22</v>
      </c>
    </row>
    <row r="29" spans="2:16" s="11" customFormat="1" ht="12" x14ac:dyDescent="0.2">
      <c r="B29" s="43" t="s">
        <v>15</v>
      </c>
      <c r="C29" s="12">
        <v>32215</v>
      </c>
      <c r="D29" s="12">
        <v>17974</v>
      </c>
      <c r="E29" s="12">
        <v>197642.55000000002</v>
      </c>
      <c r="F29" s="38">
        <v>206.14400000000001</v>
      </c>
      <c r="G29" s="39">
        <v>0</v>
      </c>
      <c r="H29" s="38">
        <v>15500</v>
      </c>
      <c r="I29" s="38">
        <v>0</v>
      </c>
      <c r="J29" s="36">
        <f t="shared" si="4"/>
        <v>213348.69400000002</v>
      </c>
      <c r="P29" s="40"/>
    </row>
    <row r="30" spans="2:16" s="11" customFormat="1" ht="12" x14ac:dyDescent="0.2">
      <c r="B30" s="43" t="s">
        <v>16</v>
      </c>
      <c r="C30" s="12">
        <v>55072</v>
      </c>
      <c r="D30" s="12">
        <v>32988</v>
      </c>
      <c r="E30" s="12">
        <v>606608.12600000005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606608.12600000005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271700.39999999997</v>
      </c>
      <c r="H31" s="38">
        <v>0</v>
      </c>
      <c r="I31" s="38">
        <v>0</v>
      </c>
      <c r="J31" s="36">
        <f t="shared" si="4"/>
        <v>271700.39999999997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4199</v>
      </c>
      <c r="D32" s="36">
        <f t="shared" si="8"/>
        <v>2102</v>
      </c>
      <c r="E32" s="36">
        <f>E33</f>
        <v>45795.400000000009</v>
      </c>
      <c r="F32" s="36">
        <f>F33</f>
        <v>7749.17</v>
      </c>
      <c r="G32" s="36">
        <f>G33</f>
        <v>86660.92</v>
      </c>
      <c r="H32" s="36">
        <f>H33</f>
        <v>0</v>
      </c>
      <c r="I32" s="36">
        <f>I33</f>
        <v>0</v>
      </c>
      <c r="J32" s="36">
        <f t="shared" si="4"/>
        <v>140205.49</v>
      </c>
      <c r="P32" s="40"/>
    </row>
    <row r="33" spans="1:18" s="11" customFormat="1" ht="12" x14ac:dyDescent="0.2">
      <c r="A33" s="40"/>
      <c r="B33" s="43" t="s">
        <v>19</v>
      </c>
      <c r="C33" s="12">
        <v>4199</v>
      </c>
      <c r="D33" s="12">
        <v>2102</v>
      </c>
      <c r="E33" s="12">
        <v>45795.400000000009</v>
      </c>
      <c r="F33" s="38">
        <v>7749.17</v>
      </c>
      <c r="G33" s="39">
        <v>86660.92</v>
      </c>
      <c r="H33" s="38">
        <v>0</v>
      </c>
      <c r="I33" s="38">
        <v>0</v>
      </c>
      <c r="J33" s="36">
        <f t="shared" si="4"/>
        <v>140205.49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68</v>
      </c>
      <c r="D34" s="36">
        <f t="shared" si="9"/>
        <v>63</v>
      </c>
      <c r="E34" s="36">
        <f t="shared" si="9"/>
        <v>1431.21</v>
      </c>
      <c r="F34" s="36">
        <f t="shared" si="9"/>
        <v>0</v>
      </c>
      <c r="G34" s="36">
        <f t="shared" si="9"/>
        <v>397204.88</v>
      </c>
      <c r="H34" s="36">
        <f t="shared" si="9"/>
        <v>0</v>
      </c>
      <c r="I34" s="36">
        <f t="shared" si="9"/>
        <v>0</v>
      </c>
      <c r="J34" s="36">
        <f t="shared" si="4"/>
        <v>398636.09</v>
      </c>
      <c r="P34" s="40"/>
    </row>
    <row r="35" spans="1:18" s="11" customFormat="1" ht="12" x14ac:dyDescent="0.2">
      <c r="B35" s="41" t="s">
        <v>21</v>
      </c>
      <c r="C35" s="12">
        <v>68</v>
      </c>
      <c r="D35" s="12">
        <v>63</v>
      </c>
      <c r="E35" s="12">
        <v>1431.21</v>
      </c>
      <c r="F35" s="38">
        <v>0</v>
      </c>
      <c r="G35" s="39">
        <v>397204.88</v>
      </c>
      <c r="H35" s="38">
        <v>0</v>
      </c>
      <c r="I35" s="38">
        <v>0</v>
      </c>
      <c r="J35" s="36">
        <f t="shared" si="4"/>
        <v>398636.09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920</v>
      </c>
      <c r="D36" s="36">
        <f t="shared" si="10"/>
        <v>624</v>
      </c>
      <c r="E36" s="36">
        <f>E37</f>
        <v>15469</v>
      </c>
      <c r="F36" s="36">
        <f>F37</f>
        <v>3009</v>
      </c>
      <c r="G36" s="36">
        <f>G37</f>
        <v>35039</v>
      </c>
      <c r="H36" s="36">
        <f>H37</f>
        <v>26</v>
      </c>
      <c r="I36" s="36">
        <f>I37</f>
        <v>0</v>
      </c>
      <c r="J36" s="36">
        <f t="shared" si="4"/>
        <v>53543</v>
      </c>
      <c r="P36" s="40"/>
    </row>
    <row r="37" spans="1:18" s="11" customFormat="1" ht="12" x14ac:dyDescent="0.2">
      <c r="B37" s="43" t="s">
        <v>23</v>
      </c>
      <c r="C37" s="12">
        <v>920</v>
      </c>
      <c r="D37" s="12">
        <v>624</v>
      </c>
      <c r="E37" s="12">
        <v>15469</v>
      </c>
      <c r="F37" s="38">
        <v>3009</v>
      </c>
      <c r="G37" s="39">
        <v>35039</v>
      </c>
      <c r="H37" s="38">
        <v>26</v>
      </c>
      <c r="I37" s="38">
        <v>0</v>
      </c>
      <c r="J37" s="36">
        <f t="shared" si="4"/>
        <v>53543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C48+C58</f>
        <v>0</v>
      </c>
      <c r="D47" s="51">
        <f t="shared" si="15"/>
        <v>0</v>
      </c>
      <c r="E47" s="51">
        <f t="shared" si="15"/>
        <v>0</v>
      </c>
      <c r="F47" s="51">
        <f t="shared" si="15"/>
        <v>28923.98</v>
      </c>
      <c r="G47" s="51">
        <f t="shared" si="15"/>
        <v>0</v>
      </c>
      <c r="H47" s="51">
        <f t="shared" si="15"/>
        <v>31827.140000000003</v>
      </c>
      <c r="I47" s="35">
        <f t="shared" si="15"/>
        <v>0</v>
      </c>
      <c r="J47" s="51">
        <f>SUM(E47:I47)</f>
        <v>60751.12</v>
      </c>
    </row>
    <row r="48" spans="1:18" ht="13.2" x14ac:dyDescent="0.25">
      <c r="B48" s="62" t="s">
        <v>9</v>
      </c>
      <c r="C48" s="60">
        <f>C49+C51+C54+C56</f>
        <v>0</v>
      </c>
      <c r="D48" s="60">
        <f t="shared" ref="D48:J48" si="16">D49+D51+D54+D56</f>
        <v>0</v>
      </c>
      <c r="E48" s="60">
        <f t="shared" si="16"/>
        <v>0</v>
      </c>
      <c r="F48" s="60">
        <f t="shared" si="16"/>
        <v>28923.98</v>
      </c>
      <c r="G48" s="60">
        <f t="shared" si="16"/>
        <v>0</v>
      </c>
      <c r="H48" s="60">
        <f t="shared" si="16"/>
        <v>31827.140000000003</v>
      </c>
      <c r="I48" s="60">
        <f t="shared" si="16"/>
        <v>0</v>
      </c>
      <c r="J48" s="60">
        <f t="shared" si="16"/>
        <v>60751.12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3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28923.98</v>
      </c>
      <c r="G51" s="36">
        <f t="shared" si="20"/>
        <v>0</v>
      </c>
      <c r="H51" s="36">
        <f>H52+H53</f>
        <v>31827.140000000003</v>
      </c>
      <c r="I51" s="36">
        <f>I52+I53</f>
        <v>0</v>
      </c>
      <c r="J51" s="51">
        <f t="shared" si="18"/>
        <v>60751.12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28923.98</v>
      </c>
      <c r="G52" s="39">
        <v>0</v>
      </c>
      <c r="H52" s="38">
        <v>0</v>
      </c>
      <c r="I52" s="38">
        <v>0</v>
      </c>
      <c r="J52" s="51">
        <f t="shared" si="18"/>
        <v>28923.98</v>
      </c>
    </row>
    <row r="53" spans="2:16" s="40" customFormat="1" ht="12" x14ac:dyDescent="0.2">
      <c r="B53" s="41" t="s">
        <v>58</v>
      </c>
      <c r="C53" s="12">
        <v>0</v>
      </c>
      <c r="D53" s="12">
        <v>0</v>
      </c>
      <c r="E53" s="12">
        <v>0</v>
      </c>
      <c r="F53" s="38">
        <v>0</v>
      </c>
      <c r="G53" s="39">
        <v>0</v>
      </c>
      <c r="H53" s="38">
        <v>31827.140000000003</v>
      </c>
      <c r="I53" s="38">
        <v>0</v>
      </c>
      <c r="J53" s="51">
        <f t="shared" si="18"/>
        <v>31827.140000000003</v>
      </c>
    </row>
    <row r="54" spans="2:16" s="40" customFormat="1" ht="13.2" x14ac:dyDescent="0.2">
      <c r="B54" s="10" t="s">
        <v>44</v>
      </c>
      <c r="C54" s="36">
        <f>+C55</f>
        <v>0</v>
      </c>
      <c r="D54" s="36">
        <f t="shared" ref="D54:I54" si="21">+D55</f>
        <v>0</v>
      </c>
      <c r="E54" s="36">
        <f t="shared" si="21"/>
        <v>0</v>
      </c>
      <c r="F54" s="36">
        <f t="shared" si="21"/>
        <v>0</v>
      </c>
      <c r="G54" s="36">
        <f t="shared" si="21"/>
        <v>0</v>
      </c>
      <c r="H54" s="36">
        <f t="shared" si="21"/>
        <v>0</v>
      </c>
      <c r="I54" s="36">
        <f t="shared" si="21"/>
        <v>0</v>
      </c>
      <c r="J54" s="51">
        <f>SUM(E54:I54)</f>
        <v>0</v>
      </c>
    </row>
    <row r="55" spans="2:16" s="40" customFormat="1" ht="12" x14ac:dyDescent="0.2">
      <c r="B55" s="43" t="s">
        <v>45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51">
        <f>SUM(E55:I55)</f>
        <v>0</v>
      </c>
    </row>
    <row r="56" spans="2:16" s="40" customFormat="1" ht="13.2" x14ac:dyDescent="0.2">
      <c r="B56" s="10" t="s">
        <v>46</v>
      </c>
      <c r="C56" s="36">
        <f t="shared" ref="C56:I56" si="22">C57</f>
        <v>0</v>
      </c>
      <c r="D56" s="36">
        <f t="shared" si="22"/>
        <v>0</v>
      </c>
      <c r="E56" s="36">
        <f t="shared" si="22"/>
        <v>0</v>
      </c>
      <c r="F56" s="36">
        <f t="shared" si="22"/>
        <v>0</v>
      </c>
      <c r="G56" s="36">
        <f t="shared" si="22"/>
        <v>0</v>
      </c>
      <c r="H56" s="36">
        <f t="shared" si="22"/>
        <v>0</v>
      </c>
      <c r="I56" s="36">
        <f t="shared" si="22"/>
        <v>0</v>
      </c>
      <c r="J56" s="51">
        <f>SUM(E56:I56)</f>
        <v>0</v>
      </c>
    </row>
    <row r="57" spans="2:16" s="40" customFormat="1" ht="12" x14ac:dyDescent="0.2">
      <c r="B57" s="43" t="s">
        <v>47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51">
        <f>SUM(E57:I57)</f>
        <v>0</v>
      </c>
    </row>
    <row r="58" spans="2:16" ht="13.2" x14ac:dyDescent="0.25">
      <c r="B58" s="62" t="s">
        <v>24</v>
      </c>
      <c r="C58" s="57">
        <f>+C59</f>
        <v>0</v>
      </c>
      <c r="D58" s="57">
        <f>+D59</f>
        <v>0</v>
      </c>
      <c r="E58" s="57">
        <f t="shared" ref="E58:I59" si="23">+E59</f>
        <v>0</v>
      </c>
      <c r="F58" s="57">
        <f t="shared" si="23"/>
        <v>0</v>
      </c>
      <c r="G58" s="57">
        <f t="shared" si="23"/>
        <v>0</v>
      </c>
      <c r="H58" s="57">
        <f t="shared" si="23"/>
        <v>0</v>
      </c>
      <c r="I58" s="57">
        <f t="shared" si="23"/>
        <v>0</v>
      </c>
      <c r="J58" s="57">
        <f>SUM(E58:I58)</f>
        <v>0</v>
      </c>
    </row>
    <row r="59" spans="2:16" ht="13.2" x14ac:dyDescent="0.2">
      <c r="B59" s="10" t="s">
        <v>34</v>
      </c>
      <c r="C59" s="36">
        <f>+C60</f>
        <v>0</v>
      </c>
      <c r="D59" s="36">
        <f>+D60</f>
        <v>0</v>
      </c>
      <c r="E59" s="36">
        <f t="shared" si="23"/>
        <v>0</v>
      </c>
      <c r="F59" s="36">
        <f t="shared" si="23"/>
        <v>0</v>
      </c>
      <c r="G59" s="36">
        <f t="shared" si="23"/>
        <v>0</v>
      </c>
      <c r="H59" s="36">
        <f t="shared" si="23"/>
        <v>0</v>
      </c>
      <c r="I59" s="36">
        <f t="shared" si="23"/>
        <v>0</v>
      </c>
      <c r="J59" s="36">
        <f t="shared" ref="J59:J60" si="24">SUM(E59:I59)</f>
        <v>0</v>
      </c>
    </row>
    <row r="60" spans="2:16" s="11" customFormat="1" ht="12.6" thickBot="1" x14ac:dyDescent="0.25">
      <c r="B60" s="45" t="s">
        <v>35</v>
      </c>
      <c r="C60" s="13">
        <v>0</v>
      </c>
      <c r="D60" s="16">
        <v>0</v>
      </c>
      <c r="E60" s="16">
        <v>0</v>
      </c>
      <c r="F60" s="46">
        <v>0</v>
      </c>
      <c r="G60" s="46">
        <v>0</v>
      </c>
      <c r="H60" s="46">
        <v>0</v>
      </c>
      <c r="I60" s="46">
        <v>0</v>
      </c>
      <c r="J60" s="48">
        <f t="shared" si="24"/>
        <v>0</v>
      </c>
      <c r="P60" s="40"/>
    </row>
    <row r="61" spans="2:16" ht="12" x14ac:dyDescent="0.25">
      <c r="B61" s="17" t="s">
        <v>36</v>
      </c>
      <c r="C61" s="3"/>
      <c r="D61" s="18"/>
      <c r="E61" s="18"/>
      <c r="F61" s="3"/>
      <c r="G61" s="3"/>
    </row>
    <row r="62" spans="2:16" x14ac:dyDescent="0.2">
      <c r="B62" s="1" t="s">
        <v>37</v>
      </c>
      <c r="C62" s="3"/>
      <c r="D62" s="3"/>
      <c r="E62" s="3"/>
      <c r="F62" s="3"/>
      <c r="G62" s="3"/>
    </row>
    <row r="63" spans="2:16" x14ac:dyDescent="0.2">
      <c r="B63" s="1" t="s">
        <v>38</v>
      </c>
      <c r="C63" s="1"/>
      <c r="D63" s="1"/>
      <c r="E63" s="3"/>
      <c r="F63" s="19"/>
      <c r="G63" s="19"/>
      <c r="I63" s="52"/>
      <c r="J63" s="52"/>
    </row>
    <row r="64" spans="2:16" x14ac:dyDescent="0.2">
      <c r="B64" s="1" t="s">
        <v>53</v>
      </c>
      <c r="C64" s="20"/>
      <c r="D64" s="20"/>
      <c r="E64" s="20"/>
      <c r="F64" s="3"/>
      <c r="G64" s="53"/>
      <c r="I64" s="52"/>
      <c r="J64" s="54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C73"/>
      <c r="D73"/>
      <c r="E73"/>
    </row>
    <row r="74" spans="3:10" ht="14.4" x14ac:dyDescent="0.3">
      <c r="E74"/>
      <c r="F74"/>
      <c r="G74"/>
      <c r="H74"/>
      <c r="I74"/>
      <c r="J74"/>
    </row>
    <row r="75" spans="3:10" ht="14.4" x14ac:dyDescent="0.3">
      <c r="E75"/>
    </row>
    <row r="76" spans="3:10" ht="14.4" x14ac:dyDescent="0.3">
      <c r="E76"/>
    </row>
    <row r="77" spans="3:10" ht="14.4" x14ac:dyDescent="0.3">
      <c r="C77"/>
      <c r="D77"/>
      <c r="E77"/>
    </row>
    <row r="78" spans="3:10" ht="14.4" x14ac:dyDescent="0.3">
      <c r="C78"/>
      <c r="D78"/>
      <c r="E78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0" zoomScaleNormal="100" zoomScaleSheetLayoutView="100" workbookViewId="0">
      <selection activeCell="F36" sqref="F3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53653</v>
      </c>
      <c r="D19" s="25">
        <f t="shared" si="0"/>
        <v>31286</v>
      </c>
      <c r="E19" s="25">
        <f t="shared" si="0"/>
        <v>614851.39100000006</v>
      </c>
      <c r="F19" s="25">
        <f t="shared" si="0"/>
        <v>1.6600000000000001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614853.05100000009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53653</v>
      </c>
      <c r="D22" s="34">
        <f t="shared" si="1"/>
        <v>31286</v>
      </c>
      <c r="E22" s="34">
        <f t="shared" si="1"/>
        <v>614851.39100000006</v>
      </c>
      <c r="F22" s="34">
        <f t="shared" si="1"/>
        <v>1.6600000000000001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614853.05100000009</v>
      </c>
      <c r="M22" s="19"/>
    </row>
    <row r="23" spans="2:16" ht="13.2" x14ac:dyDescent="0.25">
      <c r="B23" s="62" t="s">
        <v>9</v>
      </c>
      <c r="C23" s="63">
        <f>C24+C28+C34+C36+C32+C26</f>
        <v>53653</v>
      </c>
      <c r="D23" s="63">
        <f t="shared" ref="D23:F23" si="2">D24+D28+D34+D36+D32+D26</f>
        <v>31286</v>
      </c>
      <c r="E23" s="63">
        <f t="shared" si="2"/>
        <v>614851.39100000006</v>
      </c>
      <c r="F23" s="63">
        <f t="shared" si="2"/>
        <v>1.6600000000000001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614853.05100000009</v>
      </c>
      <c r="M23" s="19"/>
    </row>
    <row r="24" spans="2:16" ht="13.2" x14ac:dyDescent="0.2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0</v>
      </c>
      <c r="D25" s="12">
        <v>0</v>
      </c>
      <c r="E25" s="12">
        <v>0</v>
      </c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53653</v>
      </c>
      <c r="D28" s="42">
        <f t="shared" si="7"/>
        <v>31286</v>
      </c>
      <c r="E28" s="42">
        <f t="shared" si="7"/>
        <v>614851.39100000006</v>
      </c>
      <c r="F28" s="42">
        <f t="shared" si="7"/>
        <v>1.6600000000000001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614853.05100000009</v>
      </c>
    </row>
    <row r="29" spans="2:16" s="11" customFormat="1" ht="12" x14ac:dyDescent="0.2">
      <c r="B29" s="43" t="s">
        <v>15</v>
      </c>
      <c r="C29" s="12">
        <v>20825</v>
      </c>
      <c r="D29" s="12">
        <v>12053</v>
      </c>
      <c r="E29" s="12">
        <v>203328.96</v>
      </c>
      <c r="F29" s="38">
        <v>1.6600000000000001</v>
      </c>
      <c r="G29" s="39">
        <v>0</v>
      </c>
      <c r="H29" s="38">
        <v>0</v>
      </c>
      <c r="I29" s="38">
        <v>0</v>
      </c>
      <c r="J29" s="36">
        <f t="shared" si="4"/>
        <v>203330.62</v>
      </c>
      <c r="P29" s="40"/>
    </row>
    <row r="30" spans="2:16" s="11" customFormat="1" ht="12" x14ac:dyDescent="0.2">
      <c r="B30" s="43" t="s">
        <v>16</v>
      </c>
      <c r="C30" s="12">
        <v>32828</v>
      </c>
      <c r="D30" s="12">
        <v>19233</v>
      </c>
      <c r="E30" s="12">
        <v>411522.4310000001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411522.4310000001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1" zoomScaleNormal="100" zoomScaleSheetLayoutView="100" workbookViewId="0">
      <selection activeCell="I34" sqref="I34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12763</v>
      </c>
      <c r="D19" s="25">
        <f t="shared" si="0"/>
        <v>6731</v>
      </c>
      <c r="E19" s="25">
        <f t="shared" si="0"/>
        <v>42778.76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42778.76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12763</v>
      </c>
      <c r="D22" s="34">
        <f t="shared" si="1"/>
        <v>6731</v>
      </c>
      <c r="E22" s="34">
        <f t="shared" si="1"/>
        <v>42778.76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42778.76</v>
      </c>
      <c r="M22" s="19"/>
    </row>
    <row r="23" spans="2:16" ht="13.2" x14ac:dyDescent="0.25">
      <c r="B23" s="62" t="s">
        <v>9</v>
      </c>
      <c r="C23" s="63">
        <f>C24+C28+C34+C36+C32+C26</f>
        <v>12763</v>
      </c>
      <c r="D23" s="63">
        <f t="shared" ref="D23:F23" si="2">D24+D28+D34+D36+D32+D26</f>
        <v>6731</v>
      </c>
      <c r="E23" s="63">
        <f t="shared" si="2"/>
        <v>42778.76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42778.76</v>
      </c>
      <c r="M23" s="19"/>
    </row>
    <row r="24" spans="2:16" ht="13.2" x14ac:dyDescent="0.2">
      <c r="B24" s="10" t="s">
        <v>10</v>
      </c>
      <c r="C24" s="36">
        <f t="shared" ref="C24:I24" si="5">C25</f>
        <v>550</v>
      </c>
      <c r="D24" s="36">
        <f t="shared" si="5"/>
        <v>287</v>
      </c>
      <c r="E24" s="36">
        <f t="shared" si="5"/>
        <v>2498.1740000000004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2498.1740000000004</v>
      </c>
      <c r="M24" s="19"/>
    </row>
    <row r="25" spans="2:16" s="11" customFormat="1" ht="12" x14ac:dyDescent="0.2">
      <c r="B25" s="37" t="s">
        <v>11</v>
      </c>
      <c r="C25" s="12">
        <v>550</v>
      </c>
      <c r="D25" s="12">
        <v>287</v>
      </c>
      <c r="E25" s="12">
        <v>2498.1740000000004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2498.1740000000004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7</v>
      </c>
      <c r="D26" s="36">
        <f t="shared" si="6"/>
        <v>4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7</v>
      </c>
      <c r="D27" s="12">
        <v>4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12084</v>
      </c>
      <c r="D28" s="42">
        <f t="shared" si="7"/>
        <v>6379</v>
      </c>
      <c r="E28" s="42">
        <f t="shared" si="7"/>
        <v>39774.863000000005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39774.863000000005</v>
      </c>
    </row>
    <row r="29" spans="2:16" s="11" customFormat="1" ht="12" x14ac:dyDescent="0.2">
      <c r="B29" s="43" t="s">
        <v>15</v>
      </c>
      <c r="C29" s="12">
        <v>3502</v>
      </c>
      <c r="D29" s="12">
        <v>1781</v>
      </c>
      <c r="E29" s="12">
        <v>16291.710000000001</v>
      </c>
      <c r="F29" s="38">
        <v>0</v>
      </c>
      <c r="G29" s="39">
        <v>0</v>
      </c>
      <c r="H29" s="38">
        <v>0</v>
      </c>
      <c r="I29" s="38">
        <v>0</v>
      </c>
      <c r="J29" s="36">
        <f t="shared" si="4"/>
        <v>16291.710000000001</v>
      </c>
      <c r="P29" s="40"/>
    </row>
    <row r="30" spans="2:16" s="11" customFormat="1" ht="12" x14ac:dyDescent="0.2">
      <c r="B30" s="43" t="s">
        <v>16</v>
      </c>
      <c r="C30" s="12">
        <v>8582</v>
      </c>
      <c r="D30" s="12">
        <v>4598</v>
      </c>
      <c r="E30" s="12">
        <v>23483.153000000006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23483.153000000006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122</v>
      </c>
      <c r="D32" s="36">
        <f t="shared" si="8"/>
        <v>61</v>
      </c>
      <c r="E32" s="36">
        <f>E33</f>
        <v>505.72300000000007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505.72300000000007</v>
      </c>
      <c r="P32" s="40"/>
    </row>
    <row r="33" spans="1:18" s="11" customFormat="1" ht="12" x14ac:dyDescent="0.2">
      <c r="A33" s="40"/>
      <c r="B33" s="43" t="s">
        <v>19</v>
      </c>
      <c r="C33" s="12">
        <v>122</v>
      </c>
      <c r="D33" s="12">
        <v>61</v>
      </c>
      <c r="E33" s="12">
        <v>505.72300000000007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505.72300000000007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27" zoomScale="110" zoomScaleNormal="110" zoomScaleSheetLayoutView="100" workbookViewId="0">
      <selection activeCell="A27" sqref="A27:XFD2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2853</v>
      </c>
      <c r="D19" s="25">
        <f t="shared" si="0"/>
        <v>1695</v>
      </c>
      <c r="E19" s="25">
        <f t="shared" si="0"/>
        <v>9577.02</v>
      </c>
      <c r="F19" s="25">
        <f t="shared" si="0"/>
        <v>35618.014000000003</v>
      </c>
      <c r="G19" s="25">
        <f t="shared" si="0"/>
        <v>0</v>
      </c>
      <c r="H19" s="25">
        <f t="shared" si="0"/>
        <v>67164.752000000008</v>
      </c>
      <c r="I19" s="25">
        <f t="shared" si="0"/>
        <v>298</v>
      </c>
      <c r="J19" s="25">
        <f>SUM(E19:I19)</f>
        <v>112657.78600000001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2853</v>
      </c>
      <c r="D22" s="34">
        <f t="shared" si="1"/>
        <v>1695</v>
      </c>
      <c r="E22" s="34">
        <f t="shared" si="1"/>
        <v>9577.02</v>
      </c>
      <c r="F22" s="34">
        <f t="shared" si="1"/>
        <v>34477.014000000003</v>
      </c>
      <c r="G22" s="34">
        <f t="shared" si="1"/>
        <v>0</v>
      </c>
      <c r="H22" s="34">
        <f t="shared" si="1"/>
        <v>66953.752000000008</v>
      </c>
      <c r="I22" s="34">
        <f t="shared" si="1"/>
        <v>298</v>
      </c>
      <c r="J22" s="35">
        <f t="shared" si="1"/>
        <v>111305.78600000001</v>
      </c>
      <c r="M22" s="19"/>
    </row>
    <row r="23" spans="2:16" ht="13.2" x14ac:dyDescent="0.25">
      <c r="B23" s="62" t="s">
        <v>9</v>
      </c>
      <c r="C23" s="63">
        <f>C24+C28+C34+C36+C32+C26</f>
        <v>1882</v>
      </c>
      <c r="D23" s="63">
        <f t="shared" ref="D23:F23" si="2">D24+D28+D34+D36+D32+D26</f>
        <v>1209</v>
      </c>
      <c r="E23" s="63">
        <f t="shared" si="2"/>
        <v>444.78</v>
      </c>
      <c r="F23" s="63">
        <f t="shared" si="2"/>
        <v>20075.274000000001</v>
      </c>
      <c r="G23" s="63">
        <f>G24+G28+G34+G36+G32+G26</f>
        <v>0</v>
      </c>
      <c r="H23" s="63">
        <f t="shared" ref="H23:I23" si="3">H24+H28+H34+H36+H32+H26</f>
        <v>60818.212000000007</v>
      </c>
      <c r="I23" s="63">
        <f t="shared" si="3"/>
        <v>0</v>
      </c>
      <c r="J23" s="64">
        <f t="shared" ref="J23:J43" si="4">SUM(E23:I23)</f>
        <v>81338.266000000003</v>
      </c>
      <c r="M23" s="19"/>
    </row>
    <row r="24" spans="2:16" ht="13.2" x14ac:dyDescent="0.2">
      <c r="B24" s="10" t="s">
        <v>10</v>
      </c>
      <c r="C24" s="36">
        <f t="shared" ref="C24:I24" si="5">C25</f>
        <v>345</v>
      </c>
      <c r="D24" s="36">
        <f t="shared" si="5"/>
        <v>186</v>
      </c>
      <c r="E24" s="36">
        <f t="shared" si="5"/>
        <v>50.85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50.85</v>
      </c>
      <c r="M24" s="19"/>
    </row>
    <row r="25" spans="2:16" s="11" customFormat="1" ht="12" x14ac:dyDescent="0.2">
      <c r="B25" s="37" t="s">
        <v>11</v>
      </c>
      <c r="C25" s="12">
        <v>345</v>
      </c>
      <c r="D25" s="12">
        <v>186</v>
      </c>
      <c r="E25" s="12">
        <v>50.85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50.85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200</v>
      </c>
      <c r="D28" s="42">
        <f t="shared" si="7"/>
        <v>100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50280.950000000004</v>
      </c>
      <c r="I28" s="42">
        <f t="shared" si="7"/>
        <v>0</v>
      </c>
      <c r="J28" s="36">
        <f t="shared" si="4"/>
        <v>50280.950000000004</v>
      </c>
    </row>
    <row r="29" spans="2:16" s="11" customFormat="1" ht="12" x14ac:dyDescent="0.2">
      <c r="B29" s="43" t="s">
        <v>15</v>
      </c>
      <c r="C29" s="12">
        <v>200</v>
      </c>
      <c r="D29" s="12">
        <v>100</v>
      </c>
      <c r="E29" s="12">
        <v>0</v>
      </c>
      <c r="F29" s="38">
        <v>0</v>
      </c>
      <c r="G29" s="39">
        <v>0</v>
      </c>
      <c r="H29" s="38">
        <v>50280.950000000004</v>
      </c>
      <c r="I29" s="38">
        <v>0</v>
      </c>
      <c r="J29" s="36">
        <f t="shared" si="4"/>
        <v>50280.950000000004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1</v>
      </c>
      <c r="D34" s="36">
        <f t="shared" si="9"/>
        <v>1</v>
      </c>
      <c r="E34" s="36">
        <f t="shared" si="9"/>
        <v>5.93</v>
      </c>
      <c r="F34" s="36">
        <f t="shared" si="9"/>
        <v>19941.274000000001</v>
      </c>
      <c r="G34" s="36">
        <f t="shared" si="9"/>
        <v>0</v>
      </c>
      <c r="H34" s="36">
        <f t="shared" si="9"/>
        <v>10431.262000000001</v>
      </c>
      <c r="I34" s="36">
        <f t="shared" si="9"/>
        <v>0</v>
      </c>
      <c r="J34" s="36">
        <f t="shared" si="4"/>
        <v>30378.466</v>
      </c>
      <c r="P34" s="40"/>
    </row>
    <row r="35" spans="1:18" s="11" customFormat="1" ht="12" x14ac:dyDescent="0.2">
      <c r="B35" s="41" t="s">
        <v>21</v>
      </c>
      <c r="C35" s="12">
        <v>1</v>
      </c>
      <c r="D35" s="12">
        <v>1</v>
      </c>
      <c r="E35" s="12">
        <v>5.93</v>
      </c>
      <c r="F35" s="38">
        <v>19941.274000000001</v>
      </c>
      <c r="G35" s="39">
        <v>0</v>
      </c>
      <c r="H35" s="38">
        <v>10431.262000000001</v>
      </c>
      <c r="I35" s="38">
        <v>0</v>
      </c>
      <c r="J35" s="36">
        <f t="shared" si="4"/>
        <v>30378.466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1336</v>
      </c>
      <c r="D36" s="36">
        <f t="shared" si="10"/>
        <v>922</v>
      </c>
      <c r="E36" s="36">
        <f>E37</f>
        <v>388</v>
      </c>
      <c r="F36" s="36">
        <f>F37</f>
        <v>134</v>
      </c>
      <c r="G36" s="36">
        <f>G37</f>
        <v>0</v>
      </c>
      <c r="H36" s="36">
        <f>H37</f>
        <v>106</v>
      </c>
      <c r="I36" s="36">
        <f>I37</f>
        <v>0</v>
      </c>
      <c r="J36" s="36">
        <f t="shared" si="4"/>
        <v>628</v>
      </c>
      <c r="P36" s="40"/>
    </row>
    <row r="37" spans="1:18" s="11" customFormat="1" ht="12" x14ac:dyDescent="0.2">
      <c r="B37" s="43" t="s">
        <v>23</v>
      </c>
      <c r="C37" s="12">
        <v>1336</v>
      </c>
      <c r="D37" s="12">
        <v>922</v>
      </c>
      <c r="E37" s="12">
        <v>388</v>
      </c>
      <c r="F37" s="38">
        <v>134</v>
      </c>
      <c r="G37" s="39">
        <v>0</v>
      </c>
      <c r="H37" s="38">
        <v>106</v>
      </c>
      <c r="I37" s="38">
        <v>0</v>
      </c>
      <c r="J37" s="36">
        <f t="shared" si="4"/>
        <v>628</v>
      </c>
      <c r="P37" s="40"/>
    </row>
    <row r="38" spans="1:18" ht="13.2" x14ac:dyDescent="0.25">
      <c r="B38" s="62" t="s">
        <v>24</v>
      </c>
      <c r="C38" s="63">
        <f>C39+C41+C44</f>
        <v>971</v>
      </c>
      <c r="D38" s="63">
        <f>D39+D41+D44</f>
        <v>486</v>
      </c>
      <c r="E38" s="63">
        <f>E39+E41+E44</f>
        <v>9132.24</v>
      </c>
      <c r="F38" s="63">
        <f>F39+F41+F44</f>
        <v>14401.74</v>
      </c>
      <c r="G38" s="63">
        <f t="shared" ref="G38:I38" si="11">G39+G41+G44</f>
        <v>0</v>
      </c>
      <c r="H38" s="63">
        <f t="shared" si="11"/>
        <v>6135.54</v>
      </c>
      <c r="I38" s="63">
        <f t="shared" si="11"/>
        <v>298</v>
      </c>
      <c r="J38" s="63">
        <f>SUM(E38:I38)</f>
        <v>29967.52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6239</v>
      </c>
      <c r="G39" s="36">
        <f>G40</f>
        <v>0</v>
      </c>
      <c r="H39" s="36">
        <f>H40</f>
        <v>0</v>
      </c>
      <c r="I39" s="36">
        <f>I40</f>
        <v>26</v>
      </c>
      <c r="J39" s="36">
        <f t="shared" si="4"/>
        <v>6265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6239</v>
      </c>
      <c r="G40" s="39">
        <v>0</v>
      </c>
      <c r="H40" s="38">
        <v>0</v>
      </c>
      <c r="I40" s="38">
        <v>26</v>
      </c>
      <c r="J40" s="36">
        <f t="shared" si="4"/>
        <v>6265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13</v>
      </c>
      <c r="D41" s="42">
        <f t="shared" si="13"/>
        <v>7</v>
      </c>
      <c r="E41" s="42">
        <f t="shared" si="13"/>
        <v>128.24</v>
      </c>
      <c r="F41" s="42">
        <f t="shared" si="13"/>
        <v>6759.2699999999995</v>
      </c>
      <c r="G41" s="42">
        <f t="shared" si="13"/>
        <v>0</v>
      </c>
      <c r="H41" s="42">
        <f t="shared" si="13"/>
        <v>0</v>
      </c>
      <c r="I41" s="42">
        <f t="shared" si="13"/>
        <v>272</v>
      </c>
      <c r="J41" s="36">
        <f t="shared" si="4"/>
        <v>7159.5099999999993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5324</v>
      </c>
      <c r="G42" s="39">
        <v>0</v>
      </c>
      <c r="H42" s="38">
        <v>0</v>
      </c>
      <c r="I42" s="38">
        <v>272</v>
      </c>
      <c r="J42" s="36">
        <f t="shared" si="4"/>
        <v>5596</v>
      </c>
      <c r="P42" s="40"/>
    </row>
    <row r="43" spans="1:18" s="11" customFormat="1" ht="12" x14ac:dyDescent="0.2">
      <c r="B43" s="43" t="s">
        <v>29</v>
      </c>
      <c r="C43" s="12">
        <v>13</v>
      </c>
      <c r="D43" s="12">
        <v>7</v>
      </c>
      <c r="E43" s="12">
        <v>128.24</v>
      </c>
      <c r="F43" s="38">
        <v>1435.2699999999998</v>
      </c>
      <c r="G43" s="39">
        <v>0</v>
      </c>
      <c r="H43" s="38">
        <v>0</v>
      </c>
      <c r="I43" s="38">
        <v>0</v>
      </c>
      <c r="J43" s="36">
        <f t="shared" si="4"/>
        <v>1563.5099999999998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958</v>
      </c>
      <c r="D44" s="36">
        <f t="shared" si="14"/>
        <v>479</v>
      </c>
      <c r="E44" s="36">
        <f>E45</f>
        <v>9004</v>
      </c>
      <c r="F44" s="36">
        <f>F45</f>
        <v>1403.4699999999998</v>
      </c>
      <c r="G44" s="36">
        <f>G45</f>
        <v>0</v>
      </c>
      <c r="H44" s="36">
        <f>H45</f>
        <v>6135.54</v>
      </c>
      <c r="I44" s="36">
        <f>I45</f>
        <v>0</v>
      </c>
      <c r="J44" s="36">
        <f>SUM(E44:I44)</f>
        <v>16543.009999999998</v>
      </c>
      <c r="P44" s="40"/>
    </row>
    <row r="45" spans="1:18" s="11" customFormat="1" ht="12.6" thickBot="1" x14ac:dyDescent="0.25">
      <c r="B45" s="45" t="s">
        <v>41</v>
      </c>
      <c r="C45" s="12">
        <v>958</v>
      </c>
      <c r="D45" s="12">
        <v>479</v>
      </c>
      <c r="E45" s="12">
        <v>9004</v>
      </c>
      <c r="F45" s="46">
        <v>1403.4699999999998</v>
      </c>
      <c r="G45" s="47">
        <v>0</v>
      </c>
      <c r="H45" s="39">
        <v>6135.54</v>
      </c>
      <c r="I45" s="46">
        <v>0</v>
      </c>
      <c r="J45" s="48">
        <f>SUM(E45:I45)</f>
        <v>16543.009999999998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1141</v>
      </c>
      <c r="G47" s="51">
        <f t="shared" si="15"/>
        <v>0</v>
      </c>
      <c r="H47" s="51">
        <f t="shared" si="15"/>
        <v>211</v>
      </c>
      <c r="I47" s="35">
        <f t="shared" si="15"/>
        <v>0</v>
      </c>
      <c r="J47" s="51">
        <f>SUM(E47:I47)</f>
        <v>1352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1141</v>
      </c>
      <c r="G48" s="60">
        <f t="shared" si="16"/>
        <v>0</v>
      </c>
      <c r="H48" s="60">
        <f t="shared" si="16"/>
        <v>211</v>
      </c>
      <c r="I48" s="60">
        <f t="shared" si="16"/>
        <v>0</v>
      </c>
      <c r="J48" s="60">
        <f t="shared" si="16"/>
        <v>1352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161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161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161</v>
      </c>
      <c r="G54" s="12">
        <v>0</v>
      </c>
      <c r="H54" s="12">
        <v>0</v>
      </c>
      <c r="I54" s="12">
        <v>0</v>
      </c>
      <c r="J54" s="51">
        <f>SUM(E54:I54)</f>
        <v>161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980</v>
      </c>
      <c r="G55" s="36">
        <f t="shared" si="22"/>
        <v>0</v>
      </c>
      <c r="H55" s="36">
        <f t="shared" si="22"/>
        <v>211</v>
      </c>
      <c r="I55" s="36">
        <f t="shared" si="22"/>
        <v>0</v>
      </c>
      <c r="J55" s="51">
        <f>SUM(E55:I55)</f>
        <v>1191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980</v>
      </c>
      <c r="G56" s="12">
        <v>0</v>
      </c>
      <c r="H56" s="12">
        <v>211</v>
      </c>
      <c r="I56" s="12">
        <v>0</v>
      </c>
      <c r="J56" s="51">
        <f>SUM(E56:I56)</f>
        <v>1191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2025-03-31T17:58:39Z</dcterms:modified>
</cp:coreProperties>
</file>