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3 MARZO 2025\"/>
    </mc:Choice>
  </mc:AlternateContent>
  <xr:revisionPtr revIDLastSave="0" documentId="13_ncr:1_{CFBACFC5-11C9-4DB4-9D3F-B422EAB642CF}" xr6:coauthVersionLast="47" xr6:coauthVersionMax="47" xr10:uidLastSave="{00000000-0000-0000-0000-000000000000}"/>
  <bookViews>
    <workbookView xWindow="-108" yWindow="-108" windowWidth="23256" windowHeight="13896" tabRatio="75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EMBARQUE'!$B$19:$J$64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carga'!$B$19:$N$64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EMBARQUE'!$B$1:$J$64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carga'!$B$1:$N$64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9" l="1"/>
  <c r="N39" i="9"/>
  <c r="N40" i="9"/>
  <c r="N41" i="9"/>
  <c r="N42" i="9"/>
  <c r="N43" i="9"/>
  <c r="N44" i="9"/>
  <c r="N45" i="9"/>
  <c r="M32" i="9"/>
  <c r="M33" i="9"/>
  <c r="M34" i="9"/>
  <c r="M35" i="9"/>
  <c r="M38" i="9"/>
  <c r="M41" i="9"/>
  <c r="M43" i="9"/>
  <c r="M44" i="9"/>
  <c r="M45" i="9"/>
  <c r="H51" i="6" l="1"/>
  <c r="H51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G48" i="10" s="1"/>
  <c r="G47" i="10" s="1"/>
  <c r="F51" i="10"/>
  <c r="E51" i="10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E44" i="10"/>
  <c r="D44" i="10"/>
  <c r="C44" i="10"/>
  <c r="J43" i="10"/>
  <c r="J42" i="10"/>
  <c r="I41" i="10"/>
  <c r="H41" i="10"/>
  <c r="G41" i="10"/>
  <c r="F41" i="10"/>
  <c r="E41" i="10"/>
  <c r="D41" i="10"/>
  <c r="C41" i="10"/>
  <c r="J40" i="10"/>
  <c r="I39" i="10"/>
  <c r="I38" i="10" s="1"/>
  <c r="H39" i="10"/>
  <c r="G39" i="10"/>
  <c r="F39" i="10"/>
  <c r="E39" i="10"/>
  <c r="D39" i="10"/>
  <c r="C39" i="10"/>
  <c r="G38" i="10"/>
  <c r="E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J28" i="10" s="1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J51" i="10" l="1"/>
  <c r="D38" i="10"/>
  <c r="C38" i="10"/>
  <c r="H38" i="10"/>
  <c r="J34" i="10"/>
  <c r="H48" i="10"/>
  <c r="H47" i="10" s="1"/>
  <c r="J55" i="10"/>
  <c r="F38" i="10"/>
  <c r="F48" i="10"/>
  <c r="F47" i="10" s="1"/>
  <c r="J44" i="10"/>
  <c r="I22" i="10"/>
  <c r="I19" i="10" s="1"/>
  <c r="H23" i="10"/>
  <c r="G23" i="10"/>
  <c r="G22" i="10" s="1"/>
  <c r="G19" i="10" s="1"/>
  <c r="J24" i="10"/>
  <c r="F23" i="10"/>
  <c r="J39" i="10"/>
  <c r="J41" i="10"/>
  <c r="D23" i="10"/>
  <c r="C23" i="10"/>
  <c r="J36" i="10"/>
  <c r="J53" i="10"/>
  <c r="E22" i="10"/>
  <c r="E19" i="10" s="1"/>
  <c r="C22" i="10" l="1"/>
  <c r="C19" i="10" s="1"/>
  <c r="J47" i="10"/>
  <c r="J48" i="10"/>
  <c r="D22" i="10"/>
  <c r="D19" i="10" s="1"/>
  <c r="H22" i="10"/>
  <c r="H19" i="10" s="1"/>
  <c r="J38" i="10"/>
  <c r="J23" i="10"/>
  <c r="F22" i="10"/>
  <c r="F19" i="10" s="1"/>
  <c r="J19" i="10" l="1"/>
  <c r="J22" i="10"/>
  <c r="C49" i="6"/>
  <c r="D49" i="6"/>
  <c r="E49" i="6"/>
  <c r="F49" i="6"/>
  <c r="G49" i="6"/>
  <c r="H49" i="6"/>
  <c r="I49" i="6"/>
  <c r="J50" i="6"/>
  <c r="C51" i="6"/>
  <c r="D51" i="6"/>
  <c r="E51" i="6"/>
  <c r="F51" i="6"/>
  <c r="G51" i="6"/>
  <c r="I51" i="6"/>
  <c r="J52" i="6"/>
  <c r="C54" i="6"/>
  <c r="D54" i="6"/>
  <c r="E54" i="6"/>
  <c r="F54" i="6"/>
  <c r="G54" i="6"/>
  <c r="H54" i="6"/>
  <c r="J54" i="6" s="1"/>
  <c r="I54" i="6"/>
  <c r="J55" i="6"/>
  <c r="C56" i="6"/>
  <c r="D56" i="6"/>
  <c r="E56" i="6"/>
  <c r="F56" i="6"/>
  <c r="G56" i="6"/>
  <c r="H56" i="6"/>
  <c r="I56" i="6"/>
  <c r="J57" i="6"/>
  <c r="C59" i="6"/>
  <c r="C58" i="6" s="1"/>
  <c r="D59" i="6"/>
  <c r="D58" i="6" s="1"/>
  <c r="E59" i="6"/>
  <c r="E58" i="6" s="1"/>
  <c r="F59" i="6"/>
  <c r="F58" i="6" s="1"/>
  <c r="G59" i="6"/>
  <c r="G58" i="6" s="1"/>
  <c r="H59" i="6"/>
  <c r="H58" i="6" s="1"/>
  <c r="I59" i="6"/>
  <c r="I58" i="6" s="1"/>
  <c r="M30" i="9"/>
  <c r="D48" i="6" l="1"/>
  <c r="J56" i="6"/>
  <c r="F48" i="6"/>
  <c r="F47" i="6" s="1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8" i="6"/>
  <c r="J59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60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60" i="9"/>
  <c r="L59" i="9"/>
  <c r="L58" i="9" s="1"/>
  <c r="K59" i="9"/>
  <c r="K58" i="9" s="1"/>
  <c r="I59" i="9"/>
  <c r="I58" i="9" s="1"/>
  <c r="H59" i="9"/>
  <c r="H58" i="9" s="1"/>
  <c r="G59" i="9"/>
  <c r="G58" i="9" s="1"/>
  <c r="F59" i="9"/>
  <c r="F58" i="9" s="1"/>
  <c r="E59" i="9"/>
  <c r="E58" i="9" s="1"/>
  <c r="D59" i="9"/>
  <c r="D58" i="9" s="1"/>
  <c r="C59" i="9"/>
  <c r="C58" i="9"/>
  <c r="J57" i="9"/>
  <c r="L56" i="9"/>
  <c r="K56" i="9"/>
  <c r="I56" i="9"/>
  <c r="H56" i="9"/>
  <c r="G56" i="9"/>
  <c r="F56" i="9"/>
  <c r="E56" i="9"/>
  <c r="D56" i="9"/>
  <c r="C56" i="9"/>
  <c r="J55" i="9"/>
  <c r="L54" i="9"/>
  <c r="K54" i="9"/>
  <c r="I54" i="9"/>
  <c r="H54" i="9"/>
  <c r="G54" i="9"/>
  <c r="F54" i="9"/>
  <c r="E54" i="9"/>
  <c r="C54" i="9"/>
  <c r="J52" i="9"/>
  <c r="L51" i="9"/>
  <c r="K51" i="9"/>
  <c r="I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G38" i="9"/>
  <c r="K38" i="9"/>
  <c r="C38" i="9"/>
  <c r="C48" i="9"/>
  <c r="C47" i="9" s="1"/>
  <c r="M24" i="9"/>
  <c r="I23" i="9"/>
  <c r="J26" i="9"/>
  <c r="N26" i="9" s="1"/>
  <c r="J24" i="9"/>
  <c r="N24" i="9" s="1"/>
  <c r="L38" i="9"/>
  <c r="L23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4" i="9"/>
  <c r="K48" i="9"/>
  <c r="K47" i="9" s="1"/>
  <c r="D48" i="9"/>
  <c r="D47" i="9" s="1"/>
  <c r="H48" i="9"/>
  <c r="H47" i="9" s="1"/>
  <c r="J56" i="9"/>
  <c r="L48" i="9"/>
  <c r="L47" i="9" s="1"/>
  <c r="J58" i="9"/>
  <c r="J59" i="9"/>
  <c r="F38" i="9"/>
  <c r="F48" i="9"/>
  <c r="F47" i="9" s="1"/>
  <c r="E23" i="9"/>
  <c r="I22" i="9" l="1"/>
  <c r="I19" i="9" s="1"/>
  <c r="C22" i="9"/>
  <c r="C19" i="9" s="1"/>
  <c r="K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<sst xmlns="http://schemas.openxmlformats.org/spreadsheetml/2006/main" count="368" uniqueCount="59">
  <si>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</si>
  <si>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</si>
  <si>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</si>
  <si>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</si>
  <si>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</si>
  <si>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</si>
  <si>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</si>
  <si>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</si>
  <si>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</si>
  <si>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</si>
  <si>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</si>
  <si>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</si>
  <si>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</si>
  <si>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</si>
  <si>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</si>
  <si>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</si>
  <si>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</si>
  <si>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</si>
  <si>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</si>
  <si>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</si>
  <si>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</si>
  <si>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</si>
  <si>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</si>
  <si>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</si>
  <si>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</si>
  <si>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</si>
  <si>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</si>
  <si>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</si>
  <si>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</si>
  <si>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</si>
  <si>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</si>
  <si>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</si>
  <si>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</si>
  <si>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</si>
  <si>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</si>
  <si>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</si>
  <si>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</si>
  <si>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</si>
  <si>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</si>
  <si>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</si>
  <si>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</si>
  <si>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</si>
  <si>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</si>
  <si>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</si>
  <si>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</si>
  <si>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</si>
  <si>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</si>
  <si>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</si>
  <si>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</si>
  <si>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(Mar-25)</t>
  </si>
  <si>
    <t>Unidades
(Mar-25)</t>
  </si>
  <si>
    <t>TM
(Mar-25)</t>
  </si>
  <si>
    <t>Total
TM
(Mar-25)</t>
  </si>
  <si>
    <t>TOTAL
TEUS
(Mar-24)</t>
  </si>
  <si>
    <t>TOTAL
TM
(Mar-24)</t>
  </si>
  <si>
    <t>%
VARIACIÓN TEUS
(Mar -2025/2024)</t>
  </si>
  <si>
    <t>%
VARIACIÓN TM 
(Mar - 2025/2024)</t>
  </si>
  <si>
    <t>Elaborado por el Área de Estadísticas - DOMA, abril 2025.</t>
  </si>
  <si>
    <t>TP Multiboyas Colpex - Chimbote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</si>
</sst>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64</xdr:row>
      <xdr:rowOff>77107</xdr:rowOff>
    </xdr:from>
    <xdr:to>
      <xdr:col>14</xdr:col>
      <xdr:colOff>40821</xdr:colOff>
      <xdr:row>66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 / 2024</a:t>
          </a:r>
        </a:p>
      </xdr:txBody>
    </xdr:sp>
    <xdr:clientData/>
  </xdr:twoCellAnchor>
  <xdr:twoCellAnchor>
    <xdr:from>
      <xdr:col>1</xdr:col>
      <xdr:colOff>9524</xdr:colOff>
      <xdr:row>64</xdr:row>
      <xdr:rowOff>109331</xdr:rowOff>
    </xdr:from>
    <xdr:to>
      <xdr:col>1</xdr:col>
      <xdr:colOff>577055</xdr:colOff>
      <xdr:row>65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64</xdr:row>
      <xdr:rowOff>44824</xdr:rowOff>
    </xdr:from>
    <xdr:to>
      <xdr:col>10</xdr:col>
      <xdr:colOff>14941</xdr:colOff>
      <xdr:row>66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64</xdr:row>
      <xdr:rowOff>109331</xdr:rowOff>
    </xdr:from>
    <xdr:to>
      <xdr:col>1</xdr:col>
      <xdr:colOff>577055</xdr:colOff>
      <xdr:row>65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8"/>
  <sheetViews>
    <sheetView showGridLines="0" tabSelected="1" topLeftCell="A10" zoomScale="80" zoomScaleNormal="80" zoomScaleSheetLayoutView="100" workbookViewId="0">
      <selection activeCell="C71" sqref="C71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14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2:14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  <c r="K15" s="83" t="s">
        <v>53</v>
      </c>
      <c r="L15" s="83" t="s">
        <v>54</v>
      </c>
      <c r="M15" s="70" t="s">
        <v>55</v>
      </c>
      <c r="N15" s="70" t="s">
        <v>56</v>
      </c>
    </row>
    <row r="16" spans="2:14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  <c r="K16" s="84"/>
      <c r="L16" s="84"/>
      <c r="M16" s="71"/>
      <c r="N16" s="71"/>
    </row>
    <row r="17" spans="2:20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  <c r="K17" s="85"/>
      <c r="L17" s="85"/>
      <c r="M17" s="72"/>
      <c r="N17" s="72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317524</v>
      </c>
      <c r="D19" s="25">
        <f t="shared" si="0"/>
        <v>182764</v>
      </c>
      <c r="E19" s="25">
        <f t="shared" si="0"/>
        <v>3110388.7034</v>
      </c>
      <c r="F19" s="25">
        <f t="shared" si="0"/>
        <v>368905.51965000003</v>
      </c>
      <c r="G19" s="25">
        <f t="shared" si="0"/>
        <v>1941756.5799999998</v>
      </c>
      <c r="H19" s="25">
        <f t="shared" si="0"/>
        <v>265244.02899999998</v>
      </c>
      <c r="I19" s="25">
        <f t="shared" si="0"/>
        <v>30561.363414000003</v>
      </c>
      <c r="J19" s="25">
        <f>SUM(E19:I19)</f>
        <v>5716856.1954640001</v>
      </c>
      <c r="K19" s="55">
        <f>+K22+K47</f>
        <v>257737</v>
      </c>
      <c r="L19" s="55">
        <f>+L22+L47</f>
        <v>4937657.1070999997</v>
      </c>
      <c r="M19" s="66">
        <f>(C19/K19)-1</f>
        <v>0.23196902268591635</v>
      </c>
      <c r="N19" s="67">
        <f>(J19/L19)-1</f>
        <v>0.15780745229221527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317524</v>
      </c>
      <c r="D22" s="34">
        <f t="shared" si="1"/>
        <v>182764</v>
      </c>
      <c r="E22" s="34">
        <f t="shared" si="1"/>
        <v>3110388.7034</v>
      </c>
      <c r="F22" s="34">
        <f t="shared" si="1"/>
        <v>366990.40965000005</v>
      </c>
      <c r="G22" s="34">
        <f t="shared" si="1"/>
        <v>1941139.3499999999</v>
      </c>
      <c r="H22" s="34">
        <f t="shared" si="1"/>
        <v>261617.09</v>
      </c>
      <c r="I22" s="34">
        <f t="shared" si="1"/>
        <v>30561.363414000003</v>
      </c>
      <c r="J22" s="35">
        <f t="shared" si="1"/>
        <v>5710696.916464</v>
      </c>
      <c r="K22" s="56">
        <f t="shared" si="1"/>
        <v>257737</v>
      </c>
      <c r="L22" s="56">
        <f t="shared" si="1"/>
        <v>4937381.1670999993</v>
      </c>
      <c r="M22" s="68">
        <f>(C22/K22)-1</f>
        <v>0.23196902268591635</v>
      </c>
      <c r="N22" s="68">
        <f>(J22/L22)-1</f>
        <v>0.15662468081600678</v>
      </c>
      <c r="Q22" s="19"/>
    </row>
    <row r="23" spans="2:20" ht="13.8" thickBot="1" x14ac:dyDescent="0.3">
      <c r="B23" s="62" t="s">
        <v>9</v>
      </c>
      <c r="C23" s="63">
        <f>C24+C28+C34+C36+C32+C26</f>
        <v>316475</v>
      </c>
      <c r="D23" s="63">
        <f t="shared" ref="D23:F23" si="2">D24+D28+D34+D36+D32+D26</f>
        <v>182238</v>
      </c>
      <c r="E23" s="63">
        <f t="shared" si="2"/>
        <v>3101670.1834</v>
      </c>
      <c r="F23" s="63">
        <f t="shared" si="2"/>
        <v>345894.09965000005</v>
      </c>
      <c r="G23" s="63">
        <f>G24+G28+G34+G36+G32+G26</f>
        <v>1941139.3499999999</v>
      </c>
      <c r="H23" s="63">
        <f t="shared" ref="H23:I23" si="3">H24+H28+H34+H36+H32+H26</f>
        <v>255481.55</v>
      </c>
      <c r="I23" s="63">
        <f t="shared" si="3"/>
        <v>30239.363414000003</v>
      </c>
      <c r="J23" s="64">
        <f t="shared" ref="J23:J43" si="4">SUM(E23:I23)</f>
        <v>5674424.5464639999</v>
      </c>
      <c r="K23" s="57">
        <f>K24+K28+K32+K34+K36+K26</f>
        <v>256912</v>
      </c>
      <c r="L23" s="57">
        <f>L24+L28+L32+L34+L36+L26</f>
        <v>4898714.5370999994</v>
      </c>
      <c r="M23" s="68">
        <f t="shared" ref="M23:M45" si="5">(C23/K23)-1</f>
        <v>0.23184203151273586</v>
      </c>
      <c r="N23" s="68">
        <f t="shared" ref="N23:N58" si="6">(J23/L23)-1</f>
        <v>0.15834970653815938</v>
      </c>
      <c r="Q23" s="19"/>
    </row>
    <row r="24" spans="2:20" ht="13.8" thickBot="1" x14ac:dyDescent="0.25">
      <c r="B24" s="10" t="s">
        <v>10</v>
      </c>
      <c r="C24" s="36">
        <f t="shared" ref="C24:I24" si="7">C25</f>
        <v>19537</v>
      </c>
      <c r="D24" s="36">
        <f t="shared" si="7"/>
        <v>10278</v>
      </c>
      <c r="E24" s="36">
        <f t="shared" si="7"/>
        <v>135493.10999999999</v>
      </c>
      <c r="F24" s="36">
        <f t="shared" si="7"/>
        <v>0</v>
      </c>
      <c r="G24" s="36">
        <f t="shared" si="7"/>
        <v>71244.899999999994</v>
      </c>
      <c r="H24" s="36">
        <f t="shared" si="7"/>
        <v>5597.4049999999997</v>
      </c>
      <c r="I24" s="36">
        <f t="shared" si="7"/>
        <v>0</v>
      </c>
      <c r="J24" s="36">
        <f t="shared" si="4"/>
        <v>212335.41499999998</v>
      </c>
      <c r="K24" s="57">
        <f>K25</f>
        <v>14204</v>
      </c>
      <c r="L24" s="57">
        <f>L25</f>
        <v>140600.40000000002</v>
      </c>
      <c r="M24" s="68">
        <f t="shared" si="5"/>
        <v>0.37545761757251483</v>
      </c>
      <c r="N24" s="68">
        <f t="shared" si="6"/>
        <v>0.51020491406852297</v>
      </c>
      <c r="Q24" s="19"/>
    </row>
    <row r="25" spans="2:20" s="11" customFormat="1" ht="12.6" thickBot="1" x14ac:dyDescent="0.25">
      <c r="B25" s="37" t="s">
        <v>11</v>
      </c>
      <c r="C25" s="12">
        <v>19537</v>
      </c>
      <c r="D25" s="12">
        <v>10278</v>
      </c>
      <c r="E25" s="12">
        <v>135493.10999999999</v>
      </c>
      <c r="F25" s="38"/>
      <c r="G25" s="39">
        <v>71244.899999999994</v>
      </c>
      <c r="H25" s="38">
        <v>5597.4049999999997</v>
      </c>
      <c r="I25" s="38">
        <v>0</v>
      </c>
      <c r="J25" s="36">
        <f t="shared" si="4"/>
        <v>212335.41499999998</v>
      </c>
      <c r="K25" s="58">
        <v>14204</v>
      </c>
      <c r="L25" s="58">
        <v>140600.40000000002</v>
      </c>
      <c r="M25" s="68">
        <f t="shared" si="5"/>
        <v>0.37545761757251483</v>
      </c>
      <c r="N25" s="68">
        <f t="shared" si="6"/>
        <v>0.51020491406852297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0</v>
      </c>
      <c r="G26" s="36">
        <f>G27</f>
        <v>244799.49</v>
      </c>
      <c r="H26" s="36">
        <f>H27</f>
        <v>0</v>
      </c>
      <c r="I26" s="36">
        <f>I27</f>
        <v>0</v>
      </c>
      <c r="J26" s="36">
        <f t="shared" si="4"/>
        <v>244799.49</v>
      </c>
      <c r="K26" s="57">
        <f>K27</f>
        <v>0</v>
      </c>
      <c r="L26" s="57">
        <f>L27</f>
        <v>242640.00000000006</v>
      </c>
      <c r="M26" s="68" t="s">
        <v>13</v>
      </c>
      <c r="N26" s="68">
        <f t="shared" si="6"/>
        <v>8.8999752720075875E-3</v>
      </c>
      <c r="T26" s="40"/>
    </row>
    <row r="27" spans="2:20" s="40" customFormat="1" ht="12.6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244799.49</v>
      </c>
      <c r="H27" s="38"/>
      <c r="I27" s="38">
        <v>0</v>
      </c>
      <c r="J27" s="36">
        <f t="shared" si="4"/>
        <v>244799.49</v>
      </c>
      <c r="K27" s="58">
        <v>0</v>
      </c>
      <c r="L27" s="58">
        <v>242640.00000000006</v>
      </c>
      <c r="M27" s="68" t="s">
        <v>13</v>
      </c>
      <c r="N27" s="68">
        <f t="shared" si="6"/>
        <v>8.8999752720075875E-3</v>
      </c>
    </row>
    <row r="28" spans="2:20" ht="13.8" thickBot="1" x14ac:dyDescent="0.25">
      <c r="B28" s="10" t="s">
        <v>14</v>
      </c>
      <c r="C28" s="42">
        <f t="shared" ref="C28:D28" si="9">SUM(C29:C31)</f>
        <v>290335</v>
      </c>
      <c r="D28" s="42">
        <f t="shared" si="9"/>
        <v>167599</v>
      </c>
      <c r="E28" s="42">
        <f t="shared" ref="E28:I28" si="10">SUM(E29:E31)</f>
        <v>2940081.97</v>
      </c>
      <c r="F28" s="42">
        <f t="shared" si="10"/>
        <v>251350.54100000003</v>
      </c>
      <c r="G28" s="42">
        <f t="shared" si="10"/>
        <v>656249.32999999996</v>
      </c>
      <c r="H28" s="42">
        <f t="shared" si="10"/>
        <v>233975.842</v>
      </c>
      <c r="I28" s="42">
        <f t="shared" si="10"/>
        <v>24583.914875000002</v>
      </c>
      <c r="J28" s="36">
        <f t="shared" si="4"/>
        <v>4106241.5978750004</v>
      </c>
      <c r="K28" s="57">
        <f>SUM(K29:K31)</f>
        <v>238304</v>
      </c>
      <c r="L28" s="57">
        <f>SUM(L29:L31)</f>
        <v>3571316.5071</v>
      </c>
      <c r="M28" s="68">
        <f t="shared" si="5"/>
        <v>0.21833876057472801</v>
      </c>
      <c r="N28" s="68">
        <f t="shared" si="6"/>
        <v>0.14978372533253093</v>
      </c>
    </row>
    <row r="29" spans="2:20" s="11" customFormat="1" ht="12.6" thickBot="1" x14ac:dyDescent="0.25">
      <c r="B29" s="43" t="s">
        <v>15</v>
      </c>
      <c r="C29" s="12">
        <v>103753</v>
      </c>
      <c r="D29" s="12">
        <v>59934</v>
      </c>
      <c r="E29" s="12">
        <v>951878.02000000014</v>
      </c>
      <c r="F29" s="38">
        <v>251350.54100000003</v>
      </c>
      <c r="G29" s="39">
        <v>392401.01999999996</v>
      </c>
      <c r="H29" s="38">
        <v>233975.842</v>
      </c>
      <c r="I29" s="38">
        <v>24583.914875000002</v>
      </c>
      <c r="J29" s="36">
        <f t="shared" si="4"/>
        <v>1854189.3378750002</v>
      </c>
      <c r="K29" s="58">
        <v>87016</v>
      </c>
      <c r="L29" s="58">
        <v>1564635.5660000001</v>
      </c>
      <c r="M29" s="68">
        <f t="shared" si="5"/>
        <v>0.1923439367472648</v>
      </c>
      <c r="N29" s="68">
        <f t="shared" si="6"/>
        <v>0.18506147895848102</v>
      </c>
      <c r="T29" s="40"/>
    </row>
    <row r="30" spans="2:20" s="11" customFormat="1" ht="12.6" thickBot="1" x14ac:dyDescent="0.25">
      <c r="B30" s="43" t="s">
        <v>16</v>
      </c>
      <c r="C30" s="12">
        <v>186582</v>
      </c>
      <c r="D30" s="12">
        <v>107665</v>
      </c>
      <c r="E30" s="12">
        <v>1988203.9500000002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1988203.9500000002</v>
      </c>
      <c r="K30" s="58">
        <v>151288</v>
      </c>
      <c r="L30" s="58">
        <v>1726903.4411000002</v>
      </c>
      <c r="M30" s="68">
        <f t="shared" si="5"/>
        <v>0.23329014859076724</v>
      </c>
      <c r="N30" s="68">
        <f t="shared" si="6"/>
        <v>0.15131159199819377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263848.31</v>
      </c>
      <c r="H31" s="38">
        <v>0</v>
      </c>
      <c r="I31" s="38">
        <v>0</v>
      </c>
      <c r="J31" s="36">
        <f t="shared" si="4"/>
        <v>263848.31</v>
      </c>
      <c r="K31" s="58">
        <v>0</v>
      </c>
      <c r="L31" s="58">
        <v>279777.5</v>
      </c>
      <c r="M31" s="68" t="s">
        <v>13</v>
      </c>
      <c r="N31" s="68">
        <f t="shared" si="6"/>
        <v>-5.6935207441627722E-2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2332</v>
      </c>
      <c r="D32" s="36">
        <f t="shared" si="11"/>
        <v>1271</v>
      </c>
      <c r="E32" s="36">
        <f>E33</f>
        <v>16496.385000000002</v>
      </c>
      <c r="F32" s="36">
        <f>F33</f>
        <v>23229.767650000002</v>
      </c>
      <c r="G32" s="36">
        <f>G33</f>
        <v>151281.65000000002</v>
      </c>
      <c r="H32" s="36">
        <f>H33</f>
        <v>0</v>
      </c>
      <c r="I32" s="36">
        <f>I33</f>
        <v>5655.448539</v>
      </c>
      <c r="J32" s="36">
        <f t="shared" si="4"/>
        <v>196663.25118900003</v>
      </c>
      <c r="K32" s="57">
        <f>K33</f>
        <v>3033</v>
      </c>
      <c r="L32" s="57">
        <f>L33</f>
        <v>281921.25699999998</v>
      </c>
      <c r="M32" s="68">
        <f t="shared" si="5"/>
        <v>-0.2311242993735575</v>
      </c>
      <c r="N32" s="68">
        <f t="shared" si="6"/>
        <v>-0.30241779821164727</v>
      </c>
      <c r="T32" s="40"/>
    </row>
    <row r="33" spans="1:22" s="11" customFormat="1" ht="12.6" thickBot="1" x14ac:dyDescent="0.25">
      <c r="A33" s="40"/>
      <c r="B33" s="43" t="s">
        <v>19</v>
      </c>
      <c r="C33" s="12">
        <v>2332</v>
      </c>
      <c r="D33" s="12">
        <v>1271</v>
      </c>
      <c r="E33" s="12">
        <v>16496.385000000002</v>
      </c>
      <c r="F33" s="38">
        <v>23229.767650000002</v>
      </c>
      <c r="G33" s="39">
        <v>151281.65000000002</v>
      </c>
      <c r="H33" s="38">
        <v>0</v>
      </c>
      <c r="I33" s="38">
        <v>5655.448539</v>
      </c>
      <c r="J33" s="36">
        <f t="shared" si="4"/>
        <v>196663.25118900003</v>
      </c>
      <c r="K33" s="58">
        <v>3033</v>
      </c>
      <c r="L33" s="58">
        <v>281921.25699999998</v>
      </c>
      <c r="M33" s="68">
        <f t="shared" si="5"/>
        <v>-0.2311242993735575</v>
      </c>
      <c r="N33" s="68">
        <f t="shared" si="6"/>
        <v>-0.30241779821164727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718</v>
      </c>
      <c r="D34" s="36">
        <f t="shared" si="12"/>
        <v>557</v>
      </c>
      <c r="E34" s="36">
        <f t="shared" si="12"/>
        <v>9598.7183999999979</v>
      </c>
      <c r="F34" s="36">
        <f t="shared" si="12"/>
        <v>64590.790999999997</v>
      </c>
      <c r="G34" s="36">
        <f t="shared" si="12"/>
        <v>748056.9800000001</v>
      </c>
      <c r="H34" s="36">
        <f t="shared" si="12"/>
        <v>15730.303</v>
      </c>
      <c r="I34" s="36">
        <f t="shared" si="12"/>
        <v>0</v>
      </c>
      <c r="J34" s="36">
        <f t="shared" si="4"/>
        <v>837976.79240000003</v>
      </c>
      <c r="K34" s="57">
        <f>K35</f>
        <v>435</v>
      </c>
      <c r="L34" s="57">
        <f>L35</f>
        <v>656227.37299999979</v>
      </c>
      <c r="M34" s="68">
        <f t="shared" si="5"/>
        <v>0.65057471264367805</v>
      </c>
      <c r="N34" s="68">
        <f t="shared" si="6"/>
        <v>0.27696104563440738</v>
      </c>
      <c r="T34" s="40"/>
    </row>
    <row r="35" spans="1:22" s="11" customFormat="1" ht="12.6" thickBot="1" x14ac:dyDescent="0.25">
      <c r="B35" s="41" t="s">
        <v>21</v>
      </c>
      <c r="C35" s="12">
        <v>718</v>
      </c>
      <c r="D35" s="12">
        <v>557</v>
      </c>
      <c r="E35" s="12">
        <v>9598.7183999999979</v>
      </c>
      <c r="F35" s="38">
        <v>64590.790999999997</v>
      </c>
      <c r="G35" s="39">
        <v>748056.9800000001</v>
      </c>
      <c r="H35" s="38">
        <v>15730.303</v>
      </c>
      <c r="I35" s="38">
        <v>0</v>
      </c>
      <c r="J35" s="36">
        <f t="shared" si="4"/>
        <v>837976.79240000003</v>
      </c>
      <c r="K35" s="58">
        <v>435</v>
      </c>
      <c r="L35" s="58">
        <v>656227.37299999979</v>
      </c>
      <c r="M35" s="68">
        <f t="shared" si="5"/>
        <v>0.65057471264367805</v>
      </c>
      <c r="N35" s="68">
        <f t="shared" si="6"/>
        <v>0.27696104563440738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3553</v>
      </c>
      <c r="D36" s="36">
        <f t="shared" si="13"/>
        <v>2533</v>
      </c>
      <c r="E36" s="36">
        <f>E37</f>
        <v>0</v>
      </c>
      <c r="F36" s="36">
        <f>F37</f>
        <v>6723</v>
      </c>
      <c r="G36" s="36">
        <f>G37</f>
        <v>69507</v>
      </c>
      <c r="H36" s="36">
        <f>H37</f>
        <v>178</v>
      </c>
      <c r="I36" s="36">
        <f>I37</f>
        <v>0</v>
      </c>
      <c r="J36" s="36">
        <f t="shared" si="4"/>
        <v>76408</v>
      </c>
      <c r="K36" s="57">
        <f>K37</f>
        <v>936</v>
      </c>
      <c r="L36" s="57">
        <f>L37</f>
        <v>6009</v>
      </c>
      <c r="M36" s="68" t="s">
        <v>39</v>
      </c>
      <c r="N36" s="68" t="s">
        <v>39</v>
      </c>
      <c r="T36" s="40"/>
    </row>
    <row r="37" spans="1:22" s="11" customFormat="1" ht="12.6" thickBot="1" x14ac:dyDescent="0.25">
      <c r="B37" s="43" t="s">
        <v>23</v>
      </c>
      <c r="C37" s="12">
        <v>3553</v>
      </c>
      <c r="D37" s="12">
        <v>2533</v>
      </c>
      <c r="E37" s="12"/>
      <c r="F37" s="38">
        <v>6723</v>
      </c>
      <c r="G37" s="39">
        <v>69507</v>
      </c>
      <c r="H37" s="38">
        <v>178</v>
      </c>
      <c r="I37" s="38">
        <v>0</v>
      </c>
      <c r="J37" s="36">
        <f t="shared" si="4"/>
        <v>76408</v>
      </c>
      <c r="K37" s="58">
        <v>936</v>
      </c>
      <c r="L37" s="58">
        <v>6009</v>
      </c>
      <c r="M37" s="68" t="s">
        <v>39</v>
      </c>
      <c r="N37" s="68" t="s">
        <v>39</v>
      </c>
      <c r="T37" s="40"/>
    </row>
    <row r="38" spans="1:22" ht="13.8" thickBot="1" x14ac:dyDescent="0.3">
      <c r="B38" s="62" t="s">
        <v>24</v>
      </c>
      <c r="C38" s="63">
        <f>C39+C41+C44</f>
        <v>1049</v>
      </c>
      <c r="D38" s="63">
        <f>D39+D41+D44</f>
        <v>526</v>
      </c>
      <c r="E38" s="63">
        <f>E39+E41+E44</f>
        <v>8718.52</v>
      </c>
      <c r="F38" s="63">
        <f>F39+F41+F44</f>
        <v>21096.31</v>
      </c>
      <c r="G38" s="63">
        <f t="shared" ref="G38:I38" si="14">G39+G41+G44</f>
        <v>0</v>
      </c>
      <c r="H38" s="63">
        <f t="shared" si="14"/>
        <v>6135.54</v>
      </c>
      <c r="I38" s="63">
        <f t="shared" si="14"/>
        <v>322</v>
      </c>
      <c r="J38" s="63">
        <f>SUM(E38:I38)</f>
        <v>36272.370000000003</v>
      </c>
      <c r="K38" s="57">
        <f>K39+K41+K44</f>
        <v>825</v>
      </c>
      <c r="L38" s="57">
        <f>L39+L41+L44</f>
        <v>38666.630000000005</v>
      </c>
      <c r="M38" s="68">
        <f t="shared" si="5"/>
        <v>0.27151515151515149</v>
      </c>
      <c r="N38" s="68">
        <f t="shared" si="6"/>
        <v>-6.192057595916689E-2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13611</v>
      </c>
      <c r="G39" s="36">
        <f>G40</f>
        <v>0</v>
      </c>
      <c r="H39" s="36">
        <f>H40</f>
        <v>0</v>
      </c>
      <c r="I39" s="36">
        <f>I40</f>
        <v>25</v>
      </c>
      <c r="J39" s="36">
        <f t="shared" si="4"/>
        <v>13636</v>
      </c>
      <c r="K39" s="57">
        <f>K40</f>
        <v>0</v>
      </c>
      <c r="L39" s="57">
        <f>L40</f>
        <v>8226</v>
      </c>
      <c r="M39" s="68" t="s">
        <v>13</v>
      </c>
      <c r="N39" s="68">
        <f t="shared" si="6"/>
        <v>0.65767079990274735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13611</v>
      </c>
      <c r="G40" s="39">
        <v>0</v>
      </c>
      <c r="H40" s="38"/>
      <c r="I40" s="38">
        <v>25</v>
      </c>
      <c r="J40" s="36">
        <f t="shared" si="4"/>
        <v>13636</v>
      </c>
      <c r="K40" s="58">
        <v>0</v>
      </c>
      <c r="L40" s="58">
        <v>8226</v>
      </c>
      <c r="M40" s="68" t="s">
        <v>13</v>
      </c>
      <c r="N40" s="68">
        <f t="shared" si="6"/>
        <v>0.65767079990274735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35</v>
      </c>
      <c r="D41" s="42">
        <f t="shared" si="16"/>
        <v>19</v>
      </c>
      <c r="E41" s="42">
        <f t="shared" si="16"/>
        <v>402.52</v>
      </c>
      <c r="F41" s="42">
        <f t="shared" si="16"/>
        <v>4571.04</v>
      </c>
      <c r="G41" s="42">
        <f t="shared" si="16"/>
        <v>0</v>
      </c>
      <c r="H41" s="42">
        <f t="shared" si="16"/>
        <v>0</v>
      </c>
      <c r="I41" s="42">
        <f t="shared" si="16"/>
        <v>297</v>
      </c>
      <c r="J41" s="36">
        <f t="shared" si="4"/>
        <v>5270.5599999999995</v>
      </c>
      <c r="K41" s="59">
        <f>K42+K43</f>
        <v>27</v>
      </c>
      <c r="L41" s="59">
        <f>L42+L43</f>
        <v>9075.8000000000011</v>
      </c>
      <c r="M41" s="68">
        <f t="shared" si="5"/>
        <v>0.29629629629629628</v>
      </c>
      <c r="N41" s="68">
        <f t="shared" si="6"/>
        <v>-0.41927323211176992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2951</v>
      </c>
      <c r="G42" s="39">
        <v>0</v>
      </c>
      <c r="H42" s="38">
        <v>0</v>
      </c>
      <c r="I42" s="38">
        <v>297</v>
      </c>
      <c r="J42" s="36">
        <f t="shared" si="4"/>
        <v>3248</v>
      </c>
      <c r="K42" s="58">
        <v>0</v>
      </c>
      <c r="L42" s="58">
        <v>5216</v>
      </c>
      <c r="M42" s="68" t="s">
        <v>13</v>
      </c>
      <c r="N42" s="68">
        <f t="shared" si="6"/>
        <v>-0.37730061349693256</v>
      </c>
      <c r="T42" s="40"/>
    </row>
    <row r="43" spans="1:22" s="11" customFormat="1" ht="12.6" thickBot="1" x14ac:dyDescent="0.25">
      <c r="B43" s="43" t="s">
        <v>29</v>
      </c>
      <c r="C43" s="12">
        <v>35</v>
      </c>
      <c r="D43" s="12">
        <v>19</v>
      </c>
      <c r="E43" s="12">
        <v>402.52</v>
      </c>
      <c r="F43" s="38">
        <v>1620.04</v>
      </c>
      <c r="G43" s="39">
        <v>0</v>
      </c>
      <c r="H43" s="38">
        <v>0</v>
      </c>
      <c r="I43" s="38">
        <v>0</v>
      </c>
      <c r="J43" s="36">
        <f t="shared" si="4"/>
        <v>2022.56</v>
      </c>
      <c r="K43" s="58">
        <v>27</v>
      </c>
      <c r="L43" s="58">
        <v>3859.8000000000006</v>
      </c>
      <c r="M43" s="68">
        <f t="shared" si="5"/>
        <v>0.29629629629629628</v>
      </c>
      <c r="N43" s="68">
        <f t="shared" si="6"/>
        <v>-0.47599357479662163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1014</v>
      </c>
      <c r="D44" s="36">
        <f t="shared" si="17"/>
        <v>507</v>
      </c>
      <c r="E44" s="36">
        <f>E45</f>
        <v>8316</v>
      </c>
      <c r="F44" s="36">
        <f>F45</f>
        <v>2914.27</v>
      </c>
      <c r="G44" s="36">
        <f>G45</f>
        <v>0</v>
      </c>
      <c r="H44" s="36">
        <f>H45</f>
        <v>6135.54</v>
      </c>
      <c r="I44" s="36">
        <f>I45</f>
        <v>0</v>
      </c>
      <c r="J44" s="36">
        <f>SUM(E44:I44)</f>
        <v>17365.810000000001</v>
      </c>
      <c r="K44" s="57">
        <f>K45</f>
        <v>798</v>
      </c>
      <c r="L44" s="57">
        <f>L45</f>
        <v>21364.83</v>
      </c>
      <c r="M44" s="68">
        <f t="shared" si="5"/>
        <v>0.27067669172932329</v>
      </c>
      <c r="N44" s="68">
        <f t="shared" si="6"/>
        <v>-0.18717771215591228</v>
      </c>
      <c r="T44" s="40"/>
    </row>
    <row r="45" spans="1:22" s="11" customFormat="1" ht="12.6" thickBot="1" x14ac:dyDescent="0.25">
      <c r="B45" s="45" t="s">
        <v>41</v>
      </c>
      <c r="C45" s="12">
        <v>1014</v>
      </c>
      <c r="D45" s="12">
        <v>507</v>
      </c>
      <c r="E45" s="12">
        <v>8316</v>
      </c>
      <c r="F45" s="46">
        <v>2914.27</v>
      </c>
      <c r="G45" s="47">
        <v>0</v>
      </c>
      <c r="H45" s="39">
        <v>6135.54</v>
      </c>
      <c r="I45" s="46">
        <v>0</v>
      </c>
      <c r="J45" s="48">
        <f>SUM(E45:I45)</f>
        <v>17365.810000000001</v>
      </c>
      <c r="K45" s="58">
        <v>798</v>
      </c>
      <c r="L45" s="58">
        <v>21364.83</v>
      </c>
      <c r="M45" s="68">
        <f t="shared" si="5"/>
        <v>0.27067669172932329</v>
      </c>
      <c r="N45" s="68">
        <f t="shared" si="6"/>
        <v>-0.18717771215591228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C48+C58</f>
        <v>0</v>
      </c>
      <c r="D47" s="51">
        <f t="shared" ref="D47:I47" si="18">D48+D58</f>
        <v>0</v>
      </c>
      <c r="E47" s="51">
        <f t="shared" si="18"/>
        <v>0</v>
      </c>
      <c r="F47" s="51">
        <f t="shared" si="18"/>
        <v>1915.11</v>
      </c>
      <c r="G47" s="51">
        <f t="shared" si="18"/>
        <v>617.23</v>
      </c>
      <c r="H47" s="51">
        <f t="shared" si="18"/>
        <v>3626.9389999999999</v>
      </c>
      <c r="I47" s="35">
        <f t="shared" si="18"/>
        <v>0</v>
      </c>
      <c r="J47" s="51">
        <f>SUM(E47:I47)</f>
        <v>6159.2790000000005</v>
      </c>
      <c r="K47" s="60">
        <f>K48+K58</f>
        <v>0</v>
      </c>
      <c r="L47" s="60">
        <f>L48+L58</f>
        <v>275.94</v>
      </c>
      <c r="M47" s="68" t="s">
        <v>13</v>
      </c>
      <c r="N47" s="68" t="s">
        <v>39</v>
      </c>
    </row>
    <row r="48" spans="1:22" ht="13.8" thickBot="1" x14ac:dyDescent="0.3">
      <c r="B48" s="62" t="s">
        <v>9</v>
      </c>
      <c r="C48" s="60">
        <f>C49+C51+C54+C56</f>
        <v>0</v>
      </c>
      <c r="D48" s="60">
        <f t="shared" ref="D48:I48" si="19">D49+D51+D54+D56</f>
        <v>0</v>
      </c>
      <c r="E48" s="60">
        <f t="shared" si="19"/>
        <v>0</v>
      </c>
      <c r="F48" s="60">
        <f t="shared" si="19"/>
        <v>1915.11</v>
      </c>
      <c r="G48" s="60">
        <f t="shared" si="19"/>
        <v>617.23</v>
      </c>
      <c r="H48" s="60">
        <f t="shared" si="19"/>
        <v>3626.9389999999999</v>
      </c>
      <c r="I48" s="60">
        <f t="shared" si="19"/>
        <v>0</v>
      </c>
      <c r="J48" s="60">
        <f t="shared" ref="J48:J60" si="20">SUM(E48:I48)</f>
        <v>6159.2790000000005</v>
      </c>
      <c r="K48" s="60">
        <f>+K49+K51+K54+K56</f>
        <v>0</v>
      </c>
      <c r="L48" s="60">
        <f>+L49+L51+L54+L56</f>
        <v>275.94</v>
      </c>
      <c r="M48" s="68" t="s">
        <v>13</v>
      </c>
      <c r="N48" s="68" t="s">
        <v>39</v>
      </c>
    </row>
    <row r="49" spans="2:20" ht="13.8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1915.11</v>
      </c>
      <c r="G51" s="36">
        <f t="shared" si="23"/>
        <v>617.23</v>
      </c>
      <c r="H51" s="36">
        <f>H52+H53</f>
        <v>3626.9389999999999</v>
      </c>
      <c r="I51" s="36">
        <f t="shared" si="23"/>
        <v>0</v>
      </c>
      <c r="J51" s="36">
        <f t="shared" si="20"/>
        <v>6159.2790000000005</v>
      </c>
      <c r="K51" s="57">
        <f t="shared" ref="K51:L51" si="24">K52</f>
        <v>0</v>
      </c>
      <c r="L51" s="57">
        <f t="shared" si="24"/>
        <v>275.94</v>
      </c>
      <c r="M51" s="68" t="s">
        <v>13</v>
      </c>
      <c r="N51" s="68" t="s">
        <v>39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1915.11</v>
      </c>
      <c r="G52" s="39">
        <v>617.23</v>
      </c>
      <c r="H52" s="38">
        <v>0</v>
      </c>
      <c r="I52" s="38">
        <v>0</v>
      </c>
      <c r="J52" s="36">
        <f t="shared" si="20"/>
        <v>2532.34</v>
      </c>
      <c r="K52" s="58">
        <v>0</v>
      </c>
      <c r="L52" s="58">
        <v>275.94</v>
      </c>
      <c r="M52" s="68" t="s">
        <v>13</v>
      </c>
      <c r="N52" s="68" t="s">
        <v>39</v>
      </c>
    </row>
    <row r="53" spans="2:20" s="40" customFormat="1" ht="12.6" thickBot="1" x14ac:dyDescent="0.25">
      <c r="B53" s="41" t="s">
        <v>58</v>
      </c>
      <c r="C53" s="12"/>
      <c r="D53" s="12"/>
      <c r="E53" s="12"/>
      <c r="F53" s="38"/>
      <c r="G53" s="39"/>
      <c r="H53" s="38">
        <v>3626.9389999999999</v>
      </c>
      <c r="I53" s="38"/>
      <c r="J53" s="36"/>
      <c r="K53" s="58"/>
      <c r="L53" s="58"/>
      <c r="M53" s="68"/>
      <c r="N53" s="68" t="s">
        <v>13</v>
      </c>
    </row>
    <row r="54" spans="2:20" s="11" customFormat="1" ht="13.8" thickBot="1" x14ac:dyDescent="0.25">
      <c r="B54" s="10" t="s">
        <v>44</v>
      </c>
      <c r="C54" s="36">
        <f>+C55</f>
        <v>0</v>
      </c>
      <c r="D54" s="36">
        <v>0</v>
      </c>
      <c r="E54" s="36">
        <f>E55</f>
        <v>0</v>
      </c>
      <c r="F54" s="36">
        <f t="shared" ref="F54:I54" si="25">F55</f>
        <v>0</v>
      </c>
      <c r="G54" s="36">
        <f t="shared" si="25"/>
        <v>0</v>
      </c>
      <c r="H54" s="36">
        <f t="shared" si="25"/>
        <v>0</v>
      </c>
      <c r="I54" s="36">
        <f t="shared" si="25"/>
        <v>0</v>
      </c>
      <c r="J54" s="36">
        <f t="shared" si="20"/>
        <v>0</v>
      </c>
      <c r="K54" s="57">
        <f t="shared" ref="K54:L54" si="26">K55</f>
        <v>0</v>
      </c>
      <c r="L54" s="57">
        <f t="shared" si="26"/>
        <v>0</v>
      </c>
      <c r="M54" s="68" t="s">
        <v>13</v>
      </c>
      <c r="N54" s="68" t="s">
        <v>13</v>
      </c>
      <c r="T54" s="40"/>
    </row>
    <row r="55" spans="2:20" s="40" customFormat="1" ht="12.6" thickBot="1" x14ac:dyDescent="0.25">
      <c r="B55" s="43" t="s">
        <v>45</v>
      </c>
      <c r="C55" s="12">
        <v>0</v>
      </c>
      <c r="D55" s="12">
        <v>0</v>
      </c>
      <c r="E55" s="12">
        <v>0</v>
      </c>
      <c r="F55" s="38"/>
      <c r="G55" s="39">
        <v>0</v>
      </c>
      <c r="H55" s="38"/>
      <c r="I55" s="38"/>
      <c r="J55" s="36">
        <f t="shared" si="20"/>
        <v>0</v>
      </c>
      <c r="K55" s="58">
        <v>0</v>
      </c>
      <c r="L55" s="58"/>
      <c r="M55" s="68" t="s">
        <v>13</v>
      </c>
      <c r="N55" s="68" t="s">
        <v>13</v>
      </c>
    </row>
    <row r="56" spans="2:20" s="11" customFormat="1" ht="13.8" thickBot="1" x14ac:dyDescent="0.25">
      <c r="B56" s="10" t="s">
        <v>46</v>
      </c>
      <c r="C56" s="36">
        <f t="shared" ref="C56:D56" si="27">C57</f>
        <v>0</v>
      </c>
      <c r="D56" s="36">
        <f t="shared" si="27"/>
        <v>0</v>
      </c>
      <c r="E56" s="36">
        <f>E57</f>
        <v>0</v>
      </c>
      <c r="F56" s="36">
        <f t="shared" ref="F56:I56" si="28">F57</f>
        <v>0</v>
      </c>
      <c r="G56" s="36">
        <f t="shared" si="28"/>
        <v>0</v>
      </c>
      <c r="H56" s="36">
        <f t="shared" si="28"/>
        <v>0</v>
      </c>
      <c r="I56" s="36">
        <f t="shared" si="28"/>
        <v>0</v>
      </c>
      <c r="J56" s="36">
        <f t="shared" si="20"/>
        <v>0</v>
      </c>
      <c r="K56" s="57">
        <f t="shared" ref="K56:L56" si="29">K57</f>
        <v>0</v>
      </c>
      <c r="L56" s="57">
        <f t="shared" si="29"/>
        <v>0</v>
      </c>
      <c r="M56" s="68" t="s">
        <v>13</v>
      </c>
      <c r="N56" s="68" t="s">
        <v>13</v>
      </c>
      <c r="T56" s="40"/>
    </row>
    <row r="57" spans="2:20" s="40" customFormat="1" ht="12.6" thickBot="1" x14ac:dyDescent="0.25">
      <c r="B57" s="43" t="s">
        <v>47</v>
      </c>
      <c r="C57" s="12">
        <v>0</v>
      </c>
      <c r="D57" s="12">
        <v>0</v>
      </c>
      <c r="E57" s="12">
        <v>0</v>
      </c>
      <c r="F57" s="38"/>
      <c r="G57" s="39">
        <v>0</v>
      </c>
      <c r="H57" s="38"/>
      <c r="I57" s="38">
        <v>0</v>
      </c>
      <c r="J57" s="36">
        <f t="shared" si="20"/>
        <v>0</v>
      </c>
      <c r="K57" s="58">
        <v>0</v>
      </c>
      <c r="L57" s="58"/>
      <c r="M57" s="68" t="s">
        <v>13</v>
      </c>
      <c r="N57" s="68" t="s">
        <v>13</v>
      </c>
      <c r="P57" s="11"/>
    </row>
    <row r="58" spans="2:20" ht="13.8" thickBot="1" x14ac:dyDescent="0.3">
      <c r="B58" s="62" t="s">
        <v>24</v>
      </c>
      <c r="C58" s="57">
        <f>+C59</f>
        <v>0</v>
      </c>
      <c r="D58" s="57">
        <f>+D59</f>
        <v>0</v>
      </c>
      <c r="E58" s="57">
        <f t="shared" ref="E58:I59" si="30">+E59</f>
        <v>0</v>
      </c>
      <c r="F58" s="57">
        <f t="shared" si="30"/>
        <v>0</v>
      </c>
      <c r="G58" s="57">
        <f t="shared" si="30"/>
        <v>0</v>
      </c>
      <c r="H58" s="57">
        <f t="shared" si="30"/>
        <v>0</v>
      </c>
      <c r="I58" s="57">
        <f t="shared" si="30"/>
        <v>0</v>
      </c>
      <c r="J58" s="57">
        <f t="shared" si="20"/>
        <v>0</v>
      </c>
      <c r="K58" s="57">
        <f t="shared" ref="K58:L58" si="31">+K59</f>
        <v>0</v>
      </c>
      <c r="L58" s="57">
        <f t="shared" si="31"/>
        <v>0</v>
      </c>
      <c r="M58" s="68" t="s">
        <v>13</v>
      </c>
      <c r="N58" s="68" t="s">
        <v>13</v>
      </c>
    </row>
    <row r="59" spans="2:20" ht="13.8" thickBot="1" x14ac:dyDescent="0.25">
      <c r="B59" s="10" t="s">
        <v>34</v>
      </c>
      <c r="C59" s="36">
        <f>+C60</f>
        <v>0</v>
      </c>
      <c r="D59" s="36">
        <f>+D60</f>
        <v>0</v>
      </c>
      <c r="E59" s="36">
        <f t="shared" si="30"/>
        <v>0</v>
      </c>
      <c r="F59" s="36">
        <f t="shared" si="30"/>
        <v>0</v>
      </c>
      <c r="G59" s="36">
        <f t="shared" si="30"/>
        <v>0</v>
      </c>
      <c r="H59" s="36">
        <f t="shared" si="30"/>
        <v>0</v>
      </c>
      <c r="I59" s="36">
        <f t="shared" si="30"/>
        <v>0</v>
      </c>
      <c r="J59" s="36">
        <f t="shared" si="20"/>
        <v>0</v>
      </c>
      <c r="K59" s="57">
        <f>+K60</f>
        <v>0</v>
      </c>
      <c r="L59" s="57">
        <f>+L60</f>
        <v>0</v>
      </c>
      <c r="M59" s="68" t="s">
        <v>13</v>
      </c>
      <c r="N59" s="68" t="s">
        <v>13</v>
      </c>
    </row>
    <row r="60" spans="2:20" s="11" customFormat="1" ht="12.6" thickBot="1" x14ac:dyDescent="0.25">
      <c r="B60" s="45" t="s">
        <v>35</v>
      </c>
      <c r="C60" s="13">
        <v>0</v>
      </c>
      <c r="D60" s="16">
        <v>0</v>
      </c>
      <c r="E60" s="16">
        <v>0</v>
      </c>
      <c r="F60" s="46">
        <v>0</v>
      </c>
      <c r="G60" s="46">
        <v>0</v>
      </c>
      <c r="H60" s="46">
        <v>0</v>
      </c>
      <c r="I60" s="46">
        <v>0</v>
      </c>
      <c r="J60" s="48">
        <f t="shared" si="20"/>
        <v>0</v>
      </c>
      <c r="K60" s="61">
        <v>0</v>
      </c>
      <c r="L60" s="61">
        <v>0</v>
      </c>
      <c r="M60" s="69" t="s">
        <v>13</v>
      </c>
      <c r="N60" s="68" t="s">
        <v>13</v>
      </c>
      <c r="T60" s="40"/>
    </row>
    <row r="61" spans="2:20" ht="12" x14ac:dyDescent="0.25">
      <c r="B61" s="17" t="s">
        <v>36</v>
      </c>
      <c r="C61" s="3"/>
      <c r="D61" s="18"/>
      <c r="E61" s="18"/>
      <c r="F61" s="3"/>
      <c r="G61" s="3"/>
      <c r="M61" s="18"/>
      <c r="N61" s="18"/>
    </row>
    <row r="62" spans="2:20" x14ac:dyDescent="0.2">
      <c r="B62" s="1" t="s">
        <v>37</v>
      </c>
      <c r="C62" s="3"/>
      <c r="D62" s="3"/>
      <c r="E62" s="3"/>
      <c r="F62" s="3"/>
      <c r="G62" s="3"/>
    </row>
    <row r="63" spans="2:20" x14ac:dyDescent="0.2">
      <c r="B63" s="1" t="s">
        <v>38</v>
      </c>
      <c r="C63" s="1"/>
      <c r="D63" s="1"/>
      <c r="E63" s="3"/>
      <c r="F63" s="19"/>
      <c r="G63" s="19"/>
      <c r="I63" s="52"/>
      <c r="J63" s="52"/>
    </row>
    <row r="64" spans="2:20" x14ac:dyDescent="0.2">
      <c r="B64" s="1" t="s">
        <v>57</v>
      </c>
      <c r="C64" s="20"/>
      <c r="D64" s="20"/>
      <c r="E64" s="20"/>
      <c r="F64" s="3"/>
      <c r="G64" s="53"/>
      <c r="I64" s="52"/>
      <c r="J64" s="54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C73"/>
      <c r="D73"/>
      <c r="E73"/>
    </row>
    <row r="74" spans="3:10" ht="14.4" x14ac:dyDescent="0.3">
      <c r="E74"/>
      <c r="F74"/>
      <c r="G74"/>
      <c r="H74"/>
      <c r="I74"/>
      <c r="J74"/>
    </row>
    <row r="75" spans="3:10" ht="14.4" x14ac:dyDescent="0.3">
      <c r="E75"/>
    </row>
    <row r="76" spans="3:10" ht="14.4" x14ac:dyDescent="0.3">
      <c r="E76"/>
    </row>
    <row r="77" spans="3:10" ht="14.4" x14ac:dyDescent="0.3">
      <c r="C77"/>
      <c r="D77"/>
      <c r="E77"/>
    </row>
    <row r="78" spans="3:10" ht="14.4" x14ac:dyDescent="0.3">
      <c r="C78"/>
      <c r="D78"/>
      <c r="E78"/>
    </row>
  </sheetData>
  <mergeCells count="17">
    <mergeCell ref="M15:M17"/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H5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B17" zoomScaleNormal="100" zoomScaleSheetLayoutView="100" workbookViewId="0">
      <selection activeCell="J15" sqref="J15:J1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110701</v>
      </c>
      <c r="D19" s="25">
        <f t="shared" si="0"/>
        <v>63917</v>
      </c>
      <c r="E19" s="25">
        <f t="shared" si="0"/>
        <v>1174237.675</v>
      </c>
      <c r="F19" s="25">
        <f t="shared" si="0"/>
        <v>300794.70665000001</v>
      </c>
      <c r="G19" s="25">
        <f t="shared" si="0"/>
        <v>899575.38999999978</v>
      </c>
      <c r="H19" s="25">
        <f t="shared" si="0"/>
        <v>148147.19799999997</v>
      </c>
      <c r="I19" s="25">
        <f t="shared" si="0"/>
        <v>29886.063114</v>
      </c>
      <c r="J19" s="25">
        <f>SUM(E19:I19)</f>
        <v>2552641.0327639999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110701</v>
      </c>
      <c r="D22" s="34">
        <f t="shared" si="1"/>
        <v>63917</v>
      </c>
      <c r="E22" s="34">
        <f t="shared" si="1"/>
        <v>1174237.675</v>
      </c>
      <c r="F22" s="34">
        <f t="shared" si="1"/>
        <v>300794.70665000001</v>
      </c>
      <c r="G22" s="34">
        <f t="shared" si="1"/>
        <v>899575.38999999978</v>
      </c>
      <c r="H22" s="34">
        <f t="shared" si="1"/>
        <v>148147.19799999997</v>
      </c>
      <c r="I22" s="34">
        <f t="shared" si="1"/>
        <v>29886.063114</v>
      </c>
      <c r="J22" s="35">
        <f t="shared" si="1"/>
        <v>2552641.0327639999</v>
      </c>
      <c r="M22" s="19"/>
    </row>
    <row r="23" spans="2:16" ht="13.2" x14ac:dyDescent="0.25">
      <c r="B23" s="62" t="s">
        <v>9</v>
      </c>
      <c r="C23" s="63">
        <f>C24+C28+C34+C36+C32+C26</f>
        <v>110701</v>
      </c>
      <c r="D23" s="63">
        <f t="shared" ref="D23:F23" si="2">D24+D28+D34+D36+D32+D26</f>
        <v>63917</v>
      </c>
      <c r="E23" s="63">
        <f t="shared" si="2"/>
        <v>1174237.675</v>
      </c>
      <c r="F23" s="63">
        <f t="shared" si="2"/>
        <v>300399.70665000001</v>
      </c>
      <c r="G23" s="63">
        <f>G24+G28+G34+G36+G32+G26</f>
        <v>899575.38999999978</v>
      </c>
      <c r="H23" s="63">
        <f t="shared" ref="H23:I23" si="3">H24+H28+H34+H36+H32+H26</f>
        <v>148147.19799999997</v>
      </c>
      <c r="I23" s="63">
        <f t="shared" si="3"/>
        <v>29886.063114</v>
      </c>
      <c r="J23" s="64">
        <f t="shared" ref="J23:J43" si="4">SUM(E23:I23)</f>
        <v>2552246.0327639999</v>
      </c>
      <c r="M23" s="19"/>
    </row>
    <row r="24" spans="2:16" ht="13.2" x14ac:dyDescent="0.2">
      <c r="B24" s="10" t="s">
        <v>10</v>
      </c>
      <c r="C24" s="36">
        <f t="shared" ref="C24:I24" si="5">C25</f>
        <v>8263</v>
      </c>
      <c r="D24" s="36">
        <f t="shared" si="5"/>
        <v>4324</v>
      </c>
      <c r="E24" s="36">
        <f t="shared" si="5"/>
        <v>21028.696000000004</v>
      </c>
      <c r="F24" s="36">
        <f t="shared" si="5"/>
        <v>0</v>
      </c>
      <c r="G24" s="36">
        <f t="shared" si="5"/>
        <v>71244.899999999994</v>
      </c>
      <c r="H24" s="36">
        <f t="shared" si="5"/>
        <v>0</v>
      </c>
      <c r="I24" s="36">
        <f t="shared" si="5"/>
        <v>0</v>
      </c>
      <c r="J24" s="36">
        <f t="shared" si="4"/>
        <v>92273.59599999999</v>
      </c>
      <c r="M24" s="19"/>
    </row>
    <row r="25" spans="2:16" s="11" customFormat="1" ht="12" x14ac:dyDescent="0.2">
      <c r="B25" s="37" t="s">
        <v>11</v>
      </c>
      <c r="C25" s="12">
        <v>8263</v>
      </c>
      <c r="D25" s="12">
        <v>4324</v>
      </c>
      <c r="E25" s="12">
        <v>21028.696000000004</v>
      </c>
      <c r="F25" s="38"/>
      <c r="G25" s="39">
        <v>71244.899999999994</v>
      </c>
      <c r="H25" s="38">
        <v>0</v>
      </c>
      <c r="I25" s="38">
        <v>0</v>
      </c>
      <c r="J25" s="36">
        <f t="shared" si="4"/>
        <v>92273.59599999999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170551.33</v>
      </c>
      <c r="H26" s="36">
        <f>H27</f>
        <v>0</v>
      </c>
      <c r="I26" s="36">
        <f>I27</f>
        <v>0</v>
      </c>
      <c r="J26" s="36">
        <f t="shared" si="4"/>
        <v>170551.33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170551.33</v>
      </c>
      <c r="H27" s="38">
        <v>0</v>
      </c>
      <c r="I27" s="38">
        <v>0</v>
      </c>
      <c r="J27" s="36">
        <f t="shared" si="4"/>
        <v>170551.33</v>
      </c>
    </row>
    <row r="28" spans="2:16" ht="13.2" x14ac:dyDescent="0.2">
      <c r="B28" s="10" t="s">
        <v>14</v>
      </c>
      <c r="C28" s="42">
        <f t="shared" ref="C28:I28" si="7">SUM(C29:C31)</f>
        <v>101080</v>
      </c>
      <c r="D28" s="42">
        <f t="shared" si="7"/>
        <v>58661</v>
      </c>
      <c r="E28" s="42">
        <f t="shared" si="7"/>
        <v>1145938.659</v>
      </c>
      <c r="F28" s="42">
        <f t="shared" si="7"/>
        <v>249139.22100000002</v>
      </c>
      <c r="G28" s="42">
        <f t="shared" si="7"/>
        <v>392401.01999999996</v>
      </c>
      <c r="H28" s="42">
        <f t="shared" si="7"/>
        <v>144901.29999999999</v>
      </c>
      <c r="I28" s="42">
        <f t="shared" si="7"/>
        <v>24234.624875000001</v>
      </c>
      <c r="J28" s="36">
        <f t="shared" si="4"/>
        <v>1956614.8248749999</v>
      </c>
    </row>
    <row r="29" spans="2:16" s="11" customFormat="1" ht="12" x14ac:dyDescent="0.2">
      <c r="B29" s="43" t="s">
        <v>15</v>
      </c>
      <c r="C29" s="12">
        <v>31587</v>
      </c>
      <c r="D29" s="12">
        <v>18901</v>
      </c>
      <c r="E29" s="12">
        <v>353578.55000000005</v>
      </c>
      <c r="F29" s="38">
        <v>249139.22100000002</v>
      </c>
      <c r="G29" s="39">
        <v>392401.01999999996</v>
      </c>
      <c r="H29" s="38">
        <v>144901.29999999999</v>
      </c>
      <c r="I29" s="38">
        <v>24234.624875000001</v>
      </c>
      <c r="J29" s="36">
        <f t="shared" si="4"/>
        <v>1164254.715875</v>
      </c>
      <c r="P29" s="40"/>
    </row>
    <row r="30" spans="2:16" s="11" customFormat="1" ht="12" x14ac:dyDescent="0.2">
      <c r="B30" s="43" t="s">
        <v>16</v>
      </c>
      <c r="C30" s="12">
        <v>69493</v>
      </c>
      <c r="D30" s="12">
        <v>39760</v>
      </c>
      <c r="E30" s="12">
        <v>792360.10899999994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792360.10899999994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650</v>
      </c>
      <c r="D32" s="36">
        <f t="shared" si="8"/>
        <v>400</v>
      </c>
      <c r="E32" s="36">
        <f>E33</f>
        <v>1488.28</v>
      </c>
      <c r="F32" s="36">
        <f>F33</f>
        <v>11545.595650000001</v>
      </c>
      <c r="G32" s="36">
        <f>G33</f>
        <v>54335.48</v>
      </c>
      <c r="H32" s="36">
        <f>H33</f>
        <v>0</v>
      </c>
      <c r="I32" s="36">
        <f>I33</f>
        <v>5651.4382390000001</v>
      </c>
      <c r="J32" s="36">
        <f t="shared" si="4"/>
        <v>73020.793889000008</v>
      </c>
      <c r="P32" s="40"/>
    </row>
    <row r="33" spans="1:18" s="11" customFormat="1" ht="12" x14ac:dyDescent="0.2">
      <c r="A33" s="40"/>
      <c r="B33" s="43" t="s">
        <v>19</v>
      </c>
      <c r="C33" s="12">
        <v>650</v>
      </c>
      <c r="D33" s="12">
        <v>400</v>
      </c>
      <c r="E33" s="12">
        <v>1488.28</v>
      </c>
      <c r="F33" s="38">
        <v>11545.595650000001</v>
      </c>
      <c r="G33" s="39">
        <v>54335.48</v>
      </c>
      <c r="H33" s="38">
        <v>0</v>
      </c>
      <c r="I33" s="38">
        <v>5651.4382390000001</v>
      </c>
      <c r="J33" s="36">
        <f t="shared" si="4"/>
        <v>73020.793889000008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505</v>
      </c>
      <c r="D34" s="36">
        <f t="shared" si="9"/>
        <v>383</v>
      </c>
      <c r="E34" s="36">
        <f t="shared" si="9"/>
        <v>5782.0399999999972</v>
      </c>
      <c r="F34" s="36">
        <f t="shared" si="9"/>
        <v>36009.89</v>
      </c>
      <c r="G34" s="36">
        <f t="shared" si="9"/>
        <v>172562.65999999997</v>
      </c>
      <c r="H34" s="36">
        <f t="shared" si="9"/>
        <v>3245.8980000000001</v>
      </c>
      <c r="I34" s="36">
        <f t="shared" si="9"/>
        <v>0</v>
      </c>
      <c r="J34" s="36">
        <f t="shared" si="4"/>
        <v>217600.48799999995</v>
      </c>
      <c r="P34" s="40"/>
    </row>
    <row r="35" spans="1:18" s="11" customFormat="1" ht="12" x14ac:dyDescent="0.2">
      <c r="B35" s="41" t="s">
        <v>21</v>
      </c>
      <c r="C35" s="12">
        <v>505</v>
      </c>
      <c r="D35" s="12">
        <v>383</v>
      </c>
      <c r="E35" s="12">
        <v>5782.0399999999972</v>
      </c>
      <c r="F35" s="38">
        <v>36009.89</v>
      </c>
      <c r="G35" s="39">
        <v>172562.65999999997</v>
      </c>
      <c r="H35" s="38">
        <v>3245.8980000000001</v>
      </c>
      <c r="I35" s="38"/>
      <c r="J35" s="36">
        <f t="shared" si="4"/>
        <v>217600.48799999995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203</v>
      </c>
      <c r="D36" s="36">
        <f t="shared" si="10"/>
        <v>149</v>
      </c>
      <c r="E36" s="36">
        <f>E37</f>
        <v>0</v>
      </c>
      <c r="F36" s="36">
        <f>F37</f>
        <v>3705</v>
      </c>
      <c r="G36" s="36">
        <f>G37</f>
        <v>38480</v>
      </c>
      <c r="H36" s="36">
        <f>H37</f>
        <v>0</v>
      </c>
      <c r="I36" s="36">
        <f>I37</f>
        <v>0</v>
      </c>
      <c r="J36" s="36">
        <f t="shared" si="4"/>
        <v>42185</v>
      </c>
      <c r="P36" s="40"/>
    </row>
    <row r="37" spans="1:18" s="11" customFormat="1" ht="12" x14ac:dyDescent="0.2">
      <c r="B37" s="43" t="s">
        <v>23</v>
      </c>
      <c r="C37" s="12">
        <v>203</v>
      </c>
      <c r="D37" s="12">
        <v>149</v>
      </c>
      <c r="E37" s="12"/>
      <c r="F37" s="38">
        <v>3705</v>
      </c>
      <c r="G37" s="39">
        <v>38480</v>
      </c>
      <c r="H37" s="38">
        <v>0</v>
      </c>
      <c r="I37" s="38">
        <v>0</v>
      </c>
      <c r="J37" s="36">
        <f t="shared" si="4"/>
        <v>42185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395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395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395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395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395</v>
      </c>
      <c r="G40" s="39">
        <v>0</v>
      </c>
      <c r="H40" s="38">
        <v>0</v>
      </c>
      <c r="I40" s="38"/>
      <c r="J40" s="36">
        <f t="shared" si="4"/>
        <v>395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8"/>
  <sheetViews>
    <sheetView showGridLines="0" zoomScaleNormal="100" zoomScaleSheetLayoutView="100" workbookViewId="0">
      <selection activeCell="B9" sqref="B1:H104857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113128</v>
      </c>
      <c r="D19" s="25">
        <f t="shared" si="0"/>
        <v>65384</v>
      </c>
      <c r="E19" s="25">
        <f t="shared" si="0"/>
        <v>1057190.5444000002</v>
      </c>
      <c r="F19" s="25">
        <f t="shared" si="0"/>
        <v>17668.792000000001</v>
      </c>
      <c r="G19" s="25">
        <f t="shared" si="0"/>
        <v>1024137.1500000001</v>
      </c>
      <c r="H19" s="25">
        <f t="shared" si="0"/>
        <v>42462.431999999993</v>
      </c>
      <c r="I19" s="25">
        <f t="shared" si="0"/>
        <v>4.0103</v>
      </c>
      <c r="J19" s="25">
        <f>SUM(E19:I19)</f>
        <v>2141462.9287000005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113128</v>
      </c>
      <c r="D22" s="34">
        <f t="shared" si="1"/>
        <v>65384</v>
      </c>
      <c r="E22" s="34">
        <f t="shared" si="1"/>
        <v>1057190.5444000002</v>
      </c>
      <c r="F22" s="34">
        <f t="shared" si="1"/>
        <v>17668.792000000001</v>
      </c>
      <c r="G22" s="34">
        <f t="shared" si="1"/>
        <v>1024137.1500000001</v>
      </c>
      <c r="H22" s="34">
        <f t="shared" si="1"/>
        <v>38835.492999999995</v>
      </c>
      <c r="I22" s="34">
        <f t="shared" si="1"/>
        <v>4.0103</v>
      </c>
      <c r="J22" s="35">
        <f t="shared" si="1"/>
        <v>2137835.9897000003</v>
      </c>
      <c r="M22" s="19"/>
    </row>
    <row r="23" spans="2:16" ht="13.2" x14ac:dyDescent="0.25">
      <c r="B23" s="62" t="s">
        <v>9</v>
      </c>
      <c r="C23" s="63">
        <f>C24+C28+C34+C36+C32+C26</f>
        <v>113128</v>
      </c>
      <c r="D23" s="63">
        <f t="shared" ref="D23:F23" si="2">D24+D28+D34+D36+D32+D26</f>
        <v>65384</v>
      </c>
      <c r="E23" s="63">
        <f t="shared" si="2"/>
        <v>1057190.5444000002</v>
      </c>
      <c r="F23" s="63">
        <f t="shared" si="2"/>
        <v>17668.792000000001</v>
      </c>
      <c r="G23" s="63">
        <f>G24+G28+G34+G36+G32+G26</f>
        <v>1024137.1500000001</v>
      </c>
      <c r="H23" s="63">
        <f t="shared" ref="H23:I23" si="3">H24+H28+H34+H36+H32+H26</f>
        <v>38835.492999999995</v>
      </c>
      <c r="I23" s="63">
        <f t="shared" si="3"/>
        <v>4.0103</v>
      </c>
      <c r="J23" s="64">
        <f t="shared" ref="J23:J43" si="4">SUM(E23:I23)</f>
        <v>2137835.9897000003</v>
      </c>
      <c r="M23" s="19"/>
    </row>
    <row r="24" spans="2:16" ht="13.2" x14ac:dyDescent="0.2">
      <c r="B24" s="10" t="s">
        <v>10</v>
      </c>
      <c r="C24" s="36">
        <f t="shared" ref="C24:I24" si="5">C25</f>
        <v>9825</v>
      </c>
      <c r="D24" s="36">
        <f t="shared" si="5"/>
        <v>5220</v>
      </c>
      <c r="E24" s="36">
        <f t="shared" si="5"/>
        <v>114369.58599999998</v>
      </c>
      <c r="F24" s="36">
        <f t="shared" si="5"/>
        <v>0</v>
      </c>
      <c r="G24" s="36">
        <f t="shared" si="5"/>
        <v>0</v>
      </c>
      <c r="H24" s="36">
        <f t="shared" si="5"/>
        <v>5597.4049999999997</v>
      </c>
      <c r="I24" s="36">
        <f t="shared" si="5"/>
        <v>0</v>
      </c>
      <c r="J24" s="36">
        <f t="shared" si="4"/>
        <v>119966.99099999998</v>
      </c>
      <c r="M24" s="19"/>
    </row>
    <row r="25" spans="2:16" s="11" customFormat="1" ht="12" x14ac:dyDescent="0.2">
      <c r="B25" s="37" t="s">
        <v>11</v>
      </c>
      <c r="C25" s="12">
        <v>9825</v>
      </c>
      <c r="D25" s="12">
        <v>5220</v>
      </c>
      <c r="E25" s="12">
        <v>114369.58599999998</v>
      </c>
      <c r="F25" s="38"/>
      <c r="G25" s="39">
        <v>0</v>
      </c>
      <c r="H25" s="38">
        <v>5597.4049999999997</v>
      </c>
      <c r="I25" s="38">
        <v>0</v>
      </c>
      <c r="J25" s="36">
        <f t="shared" si="4"/>
        <v>119966.99099999998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74248.160000000003</v>
      </c>
      <c r="H26" s="36">
        <f>H27</f>
        <v>0</v>
      </c>
      <c r="I26" s="36">
        <f>I27</f>
        <v>0</v>
      </c>
      <c r="J26" s="36">
        <f t="shared" si="4"/>
        <v>74248.160000000003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74248.160000000003</v>
      </c>
      <c r="H27" s="38"/>
      <c r="I27" s="38">
        <v>0</v>
      </c>
      <c r="J27" s="36">
        <f t="shared" si="4"/>
        <v>74248.160000000003</v>
      </c>
    </row>
    <row r="28" spans="2:16" ht="13.2" x14ac:dyDescent="0.2">
      <c r="B28" s="10" t="s">
        <v>14</v>
      </c>
      <c r="C28" s="42">
        <f t="shared" ref="C28:I28" si="7">SUM(C29:C31)</f>
        <v>100254</v>
      </c>
      <c r="D28" s="42">
        <f t="shared" si="7"/>
        <v>58213</v>
      </c>
      <c r="E28" s="42">
        <f t="shared" si="7"/>
        <v>924880.76500000025</v>
      </c>
      <c r="F28" s="42">
        <f t="shared" si="7"/>
        <v>2211.3200000000002</v>
      </c>
      <c r="G28" s="42">
        <f t="shared" si="7"/>
        <v>263848.31</v>
      </c>
      <c r="H28" s="42">
        <f t="shared" si="7"/>
        <v>33060.087999999996</v>
      </c>
      <c r="I28" s="42">
        <f t="shared" si="7"/>
        <v>0</v>
      </c>
      <c r="J28" s="36">
        <f t="shared" si="4"/>
        <v>1224000.4830000002</v>
      </c>
    </row>
    <row r="29" spans="2:16" s="11" customFormat="1" ht="12" x14ac:dyDescent="0.2">
      <c r="B29" s="43" t="s">
        <v>15</v>
      </c>
      <c r="C29" s="12">
        <v>36954</v>
      </c>
      <c r="D29" s="12">
        <v>20729</v>
      </c>
      <c r="E29" s="12">
        <v>262643.43000000005</v>
      </c>
      <c r="F29" s="38">
        <v>2211.3200000000002</v>
      </c>
      <c r="G29" s="39"/>
      <c r="H29" s="38">
        <v>33060.087999999996</v>
      </c>
      <c r="I29" s="38"/>
      <c r="J29" s="36">
        <f t="shared" si="4"/>
        <v>297914.83800000005</v>
      </c>
      <c r="P29" s="40"/>
    </row>
    <row r="30" spans="2:16" s="11" customFormat="1" ht="12" x14ac:dyDescent="0.2">
      <c r="B30" s="43" t="s">
        <v>16</v>
      </c>
      <c r="C30" s="12">
        <v>63300</v>
      </c>
      <c r="D30" s="12">
        <v>37484</v>
      </c>
      <c r="E30" s="12">
        <v>662237.3350000002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662237.3350000002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263848.31</v>
      </c>
      <c r="H31" s="38">
        <v>0</v>
      </c>
      <c r="I31" s="38">
        <v>0</v>
      </c>
      <c r="J31" s="36">
        <f t="shared" si="4"/>
        <v>263848.31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1489</v>
      </c>
      <c r="D32" s="36">
        <f t="shared" si="8"/>
        <v>774</v>
      </c>
      <c r="E32" s="36">
        <f>E33</f>
        <v>14123.515000000001</v>
      </c>
      <c r="F32" s="36">
        <f>F33</f>
        <v>11684.172</v>
      </c>
      <c r="G32" s="36">
        <f>G33</f>
        <v>96946.170000000013</v>
      </c>
      <c r="H32" s="36">
        <f>H33</f>
        <v>0</v>
      </c>
      <c r="I32" s="36">
        <f>I33</f>
        <v>4.0103</v>
      </c>
      <c r="J32" s="36">
        <f t="shared" si="4"/>
        <v>122757.86730000001</v>
      </c>
      <c r="P32" s="40"/>
    </row>
    <row r="33" spans="1:18" s="11" customFormat="1" ht="12" x14ac:dyDescent="0.2">
      <c r="A33" s="40"/>
      <c r="B33" s="43" t="s">
        <v>19</v>
      </c>
      <c r="C33" s="12">
        <v>1489</v>
      </c>
      <c r="D33" s="12">
        <v>774</v>
      </c>
      <c r="E33" s="12">
        <v>14123.515000000001</v>
      </c>
      <c r="F33" s="38">
        <v>11684.172</v>
      </c>
      <c r="G33" s="39">
        <v>96946.170000000013</v>
      </c>
      <c r="H33" s="38">
        <v>0</v>
      </c>
      <c r="I33" s="38">
        <v>4.0103</v>
      </c>
      <c r="J33" s="36">
        <f t="shared" si="4"/>
        <v>122757.86730000001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213</v>
      </c>
      <c r="D34" s="36">
        <f t="shared" si="9"/>
        <v>174</v>
      </c>
      <c r="E34" s="36">
        <f t="shared" si="9"/>
        <v>3816.6783999999998</v>
      </c>
      <c r="F34" s="36">
        <f t="shared" si="9"/>
        <v>755.3</v>
      </c>
      <c r="G34" s="36">
        <f t="shared" si="9"/>
        <v>558067.51000000013</v>
      </c>
      <c r="H34" s="36">
        <f t="shared" si="9"/>
        <v>0</v>
      </c>
      <c r="I34" s="36">
        <f t="shared" si="9"/>
        <v>0</v>
      </c>
      <c r="J34" s="36">
        <f t="shared" si="4"/>
        <v>562639.48840000015</v>
      </c>
      <c r="P34" s="40"/>
    </row>
    <row r="35" spans="1:18" s="11" customFormat="1" ht="12" x14ac:dyDescent="0.2">
      <c r="B35" s="41" t="s">
        <v>21</v>
      </c>
      <c r="C35" s="12">
        <v>213</v>
      </c>
      <c r="D35" s="12">
        <v>174</v>
      </c>
      <c r="E35" s="12">
        <v>3816.6783999999998</v>
      </c>
      <c r="F35" s="38">
        <v>755.3</v>
      </c>
      <c r="G35" s="39">
        <v>558067.51000000013</v>
      </c>
      <c r="H35" s="38">
        <v>0</v>
      </c>
      <c r="I35" s="38">
        <v>0</v>
      </c>
      <c r="J35" s="36">
        <f t="shared" si="4"/>
        <v>562639.48840000015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1347</v>
      </c>
      <c r="D36" s="36">
        <f t="shared" si="10"/>
        <v>1003</v>
      </c>
      <c r="E36" s="36">
        <f>E37</f>
        <v>0</v>
      </c>
      <c r="F36" s="36">
        <f>F37</f>
        <v>3018</v>
      </c>
      <c r="G36" s="36">
        <f>G37</f>
        <v>31027</v>
      </c>
      <c r="H36" s="36">
        <f>H37</f>
        <v>178</v>
      </c>
      <c r="I36" s="36">
        <f>I37</f>
        <v>0</v>
      </c>
      <c r="J36" s="36">
        <f t="shared" si="4"/>
        <v>34223</v>
      </c>
      <c r="P36" s="40"/>
    </row>
    <row r="37" spans="1:18" s="11" customFormat="1" ht="12" x14ac:dyDescent="0.2">
      <c r="B37" s="43" t="s">
        <v>23</v>
      </c>
      <c r="C37" s="12">
        <v>1347</v>
      </c>
      <c r="D37" s="12">
        <v>1003</v>
      </c>
      <c r="E37" s="12"/>
      <c r="F37" s="38">
        <v>3018</v>
      </c>
      <c r="G37" s="39">
        <v>31027</v>
      </c>
      <c r="H37" s="38">
        <v>178</v>
      </c>
      <c r="I37" s="38">
        <v>0</v>
      </c>
      <c r="J37" s="36">
        <f t="shared" si="4"/>
        <v>34223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C48+C58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3626.9389999999999</v>
      </c>
      <c r="I47" s="35">
        <f t="shared" si="15"/>
        <v>0</v>
      </c>
      <c r="J47" s="51">
        <f>SUM(E47:I47)</f>
        <v>3626.9389999999999</v>
      </c>
    </row>
    <row r="48" spans="1:18" ht="13.2" x14ac:dyDescent="0.25">
      <c r="B48" s="62" t="s">
        <v>9</v>
      </c>
      <c r="C48" s="60">
        <f>C49+C51+C54+C56</f>
        <v>0</v>
      </c>
      <c r="D48" s="60">
        <f t="shared" ref="D48:J48" si="16">D49+D51+D54+D56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3626.9389999999999</v>
      </c>
      <c r="I48" s="60">
        <f t="shared" si="16"/>
        <v>0</v>
      </c>
      <c r="J48" s="60">
        <f t="shared" si="16"/>
        <v>3626.9389999999999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>H52+H53</f>
        <v>3626.9389999999999</v>
      </c>
      <c r="I51" s="36">
        <f t="shared" si="20"/>
        <v>0</v>
      </c>
      <c r="J51" s="51">
        <f t="shared" si="18"/>
        <v>3626.9389999999999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" x14ac:dyDescent="0.2">
      <c r="B53" s="41" t="s">
        <v>58</v>
      </c>
      <c r="C53" s="12"/>
      <c r="D53" s="12"/>
      <c r="E53" s="12"/>
      <c r="F53" s="38"/>
      <c r="G53" s="39"/>
      <c r="H53" s="38">
        <v>3626.9389999999999</v>
      </c>
      <c r="I53" s="38"/>
      <c r="J53" s="51"/>
    </row>
    <row r="54" spans="2:16" s="40" customFormat="1" ht="13.2" x14ac:dyDescent="0.2">
      <c r="B54" s="10" t="s">
        <v>44</v>
      </c>
      <c r="C54" s="36">
        <f>+C55</f>
        <v>0</v>
      </c>
      <c r="D54" s="36">
        <f t="shared" ref="D54:I54" si="21">+D55</f>
        <v>0</v>
      </c>
      <c r="E54" s="36">
        <f t="shared" si="21"/>
        <v>0</v>
      </c>
      <c r="F54" s="36">
        <f t="shared" si="21"/>
        <v>0</v>
      </c>
      <c r="G54" s="36">
        <f t="shared" si="21"/>
        <v>0</v>
      </c>
      <c r="H54" s="36">
        <f t="shared" si="21"/>
        <v>0</v>
      </c>
      <c r="I54" s="36">
        <f t="shared" si="21"/>
        <v>0</v>
      </c>
      <c r="J54" s="51">
        <f>SUM(E54:I54)</f>
        <v>0</v>
      </c>
    </row>
    <row r="55" spans="2:16" s="40" customFormat="1" ht="12" x14ac:dyDescent="0.2">
      <c r="B55" s="43" t="s">
        <v>45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/>
      <c r="J55" s="51">
        <f>SUM(E55:I55)</f>
        <v>0</v>
      </c>
    </row>
    <row r="56" spans="2:16" s="40" customFormat="1" ht="13.2" x14ac:dyDescent="0.2">
      <c r="B56" s="10" t="s">
        <v>46</v>
      </c>
      <c r="C56" s="36">
        <f t="shared" ref="C56:I56" si="22">C57</f>
        <v>0</v>
      </c>
      <c r="D56" s="36">
        <f t="shared" si="22"/>
        <v>0</v>
      </c>
      <c r="E56" s="36">
        <f t="shared" si="22"/>
        <v>0</v>
      </c>
      <c r="F56" s="36">
        <f t="shared" si="22"/>
        <v>0</v>
      </c>
      <c r="G56" s="36">
        <f t="shared" si="22"/>
        <v>0</v>
      </c>
      <c r="H56" s="36">
        <f t="shared" si="22"/>
        <v>0</v>
      </c>
      <c r="I56" s="36">
        <f t="shared" si="22"/>
        <v>0</v>
      </c>
      <c r="J56" s="51">
        <f>SUM(E56:I56)</f>
        <v>0</v>
      </c>
    </row>
    <row r="57" spans="2:16" s="40" customFormat="1" ht="12" x14ac:dyDescent="0.2">
      <c r="B57" s="43" t="s">
        <v>47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51">
        <f>SUM(E57:I57)</f>
        <v>0</v>
      </c>
    </row>
    <row r="58" spans="2:16" ht="13.2" x14ac:dyDescent="0.25">
      <c r="B58" s="62" t="s">
        <v>24</v>
      </c>
      <c r="C58" s="57">
        <f>+C59</f>
        <v>0</v>
      </c>
      <c r="D58" s="57">
        <f>+D59</f>
        <v>0</v>
      </c>
      <c r="E58" s="57">
        <f t="shared" ref="E58:I59" si="23">+E59</f>
        <v>0</v>
      </c>
      <c r="F58" s="57">
        <f t="shared" si="23"/>
        <v>0</v>
      </c>
      <c r="G58" s="57">
        <f t="shared" si="23"/>
        <v>0</v>
      </c>
      <c r="H58" s="57">
        <f t="shared" si="23"/>
        <v>0</v>
      </c>
      <c r="I58" s="57">
        <f t="shared" si="23"/>
        <v>0</v>
      </c>
      <c r="J58" s="57">
        <f>SUM(E58:I58)</f>
        <v>0</v>
      </c>
    </row>
    <row r="59" spans="2:16" ht="13.2" x14ac:dyDescent="0.2">
      <c r="B59" s="10" t="s">
        <v>34</v>
      </c>
      <c r="C59" s="36">
        <f>+C60</f>
        <v>0</v>
      </c>
      <c r="D59" s="36">
        <f>+D60</f>
        <v>0</v>
      </c>
      <c r="E59" s="36">
        <f t="shared" si="23"/>
        <v>0</v>
      </c>
      <c r="F59" s="36">
        <f t="shared" si="23"/>
        <v>0</v>
      </c>
      <c r="G59" s="36">
        <f t="shared" si="23"/>
        <v>0</v>
      </c>
      <c r="H59" s="36">
        <f t="shared" si="23"/>
        <v>0</v>
      </c>
      <c r="I59" s="36">
        <f t="shared" si="23"/>
        <v>0</v>
      </c>
      <c r="J59" s="36">
        <f t="shared" ref="J59:J60" si="24">SUM(E59:I59)</f>
        <v>0</v>
      </c>
    </row>
    <row r="60" spans="2:16" s="11" customFormat="1" ht="12.6" thickBot="1" x14ac:dyDescent="0.25">
      <c r="B60" s="45" t="s">
        <v>35</v>
      </c>
      <c r="C60" s="13">
        <v>0</v>
      </c>
      <c r="D60" s="16">
        <v>0</v>
      </c>
      <c r="E60" s="16">
        <v>0</v>
      </c>
      <c r="F60" s="46">
        <v>0</v>
      </c>
      <c r="G60" s="46">
        <v>0</v>
      </c>
      <c r="H60" s="46">
        <v>0</v>
      </c>
      <c r="I60" s="46">
        <v>0</v>
      </c>
      <c r="J60" s="48">
        <f t="shared" si="24"/>
        <v>0</v>
      </c>
      <c r="P60" s="40"/>
    </row>
    <row r="61" spans="2:16" ht="12" x14ac:dyDescent="0.25">
      <c r="B61" s="17" t="s">
        <v>36</v>
      </c>
      <c r="C61" s="3"/>
      <c r="D61" s="18"/>
      <c r="E61" s="18"/>
      <c r="F61" s="3"/>
      <c r="G61" s="3"/>
    </row>
    <row r="62" spans="2:16" x14ac:dyDescent="0.2">
      <c r="B62" s="1" t="s">
        <v>37</v>
      </c>
      <c r="C62" s="3"/>
      <c r="D62" s="3"/>
      <c r="E62" s="3"/>
      <c r="F62" s="3"/>
      <c r="G62" s="3"/>
    </row>
    <row r="63" spans="2:16" x14ac:dyDescent="0.2">
      <c r="B63" s="1" t="s">
        <v>38</v>
      </c>
      <c r="C63" s="1"/>
      <c r="D63" s="1"/>
      <c r="E63" s="3"/>
      <c r="F63" s="19"/>
      <c r="G63" s="19"/>
      <c r="I63" s="52"/>
      <c r="J63" s="52"/>
    </row>
    <row r="64" spans="2:16" x14ac:dyDescent="0.2">
      <c r="B64" s="1" t="s">
        <v>57</v>
      </c>
      <c r="C64" s="20"/>
      <c r="D64" s="20"/>
      <c r="E64" s="20"/>
      <c r="F64" s="3"/>
      <c r="G64" s="53"/>
      <c r="I64" s="52"/>
      <c r="J64" s="54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C73"/>
      <c r="D73"/>
      <c r="E73"/>
    </row>
    <row r="74" spans="3:10" ht="14.4" x14ac:dyDescent="0.3">
      <c r="E74"/>
      <c r="F74"/>
      <c r="G74"/>
      <c r="H74"/>
      <c r="I74"/>
      <c r="J74"/>
    </row>
    <row r="75" spans="3:10" ht="14.4" x14ac:dyDescent="0.3">
      <c r="E75"/>
    </row>
    <row r="76" spans="3:10" ht="14.4" x14ac:dyDescent="0.3">
      <c r="E76"/>
    </row>
    <row r="77" spans="3:10" ht="14.4" x14ac:dyDescent="0.3">
      <c r="C77"/>
      <c r="D77"/>
      <c r="E77"/>
    </row>
    <row r="78" spans="3:10" ht="14.4" x14ac:dyDescent="0.3">
      <c r="C78"/>
      <c r="D78"/>
      <c r="E78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zoomScaleNormal="100" zoomScaleSheetLayoutView="100" workbookViewId="0">
      <selection activeCell="C25" sqref="C25:D25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72417</v>
      </c>
      <c r="D19" s="25">
        <f t="shared" si="0"/>
        <v>42160</v>
      </c>
      <c r="E19" s="25">
        <f t="shared" si="0"/>
        <v>804697.94500000007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804697.94500000007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72417</v>
      </c>
      <c r="D22" s="34">
        <f t="shared" si="1"/>
        <v>42160</v>
      </c>
      <c r="E22" s="34">
        <f t="shared" si="1"/>
        <v>804697.94500000007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804697.94500000007</v>
      </c>
      <c r="M22" s="19"/>
    </row>
    <row r="23" spans="2:16" ht="13.2" x14ac:dyDescent="0.25">
      <c r="B23" s="62" t="s">
        <v>9</v>
      </c>
      <c r="C23" s="63">
        <f>C24+C28+C34+C36+C32+C26</f>
        <v>72417</v>
      </c>
      <c r="D23" s="63">
        <f t="shared" ref="D23:F23" si="2">D24+D28+D34+D36+D32+D26</f>
        <v>42160</v>
      </c>
      <c r="E23" s="63">
        <f t="shared" si="2"/>
        <v>804697.94500000007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804697.94500000007</v>
      </c>
      <c r="M23" s="19"/>
    </row>
    <row r="24" spans="2:16" ht="13.2" x14ac:dyDescent="0.2">
      <c r="B24" s="10" t="s">
        <v>10</v>
      </c>
      <c r="C24" s="36">
        <f t="shared" ref="C24:I24" si="5">C25</f>
        <v>8</v>
      </c>
      <c r="D24" s="36">
        <f t="shared" si="5"/>
        <v>5</v>
      </c>
      <c r="E24" s="36">
        <f t="shared" si="5"/>
        <v>94.828000000000003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94.828000000000003</v>
      </c>
      <c r="M24" s="19"/>
    </row>
    <row r="25" spans="2:16" s="11" customFormat="1" ht="12" x14ac:dyDescent="0.2">
      <c r="B25" s="37" t="s">
        <v>11</v>
      </c>
      <c r="C25" s="12">
        <v>8</v>
      </c>
      <c r="D25" s="12">
        <v>5</v>
      </c>
      <c r="E25" s="12">
        <v>94.828000000000003</v>
      </c>
      <c r="F25" s="38"/>
      <c r="G25" s="39">
        <v>0</v>
      </c>
      <c r="H25" s="38">
        <v>0</v>
      </c>
      <c r="I25" s="38">
        <v>0</v>
      </c>
      <c r="J25" s="36">
        <f t="shared" si="4"/>
        <v>94.828000000000003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72409</v>
      </c>
      <c r="D28" s="42">
        <f t="shared" si="7"/>
        <v>42155</v>
      </c>
      <c r="E28" s="42">
        <f t="shared" si="7"/>
        <v>804603.11700000009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804603.11700000009</v>
      </c>
    </row>
    <row r="29" spans="2:16" s="11" customFormat="1" ht="12" x14ac:dyDescent="0.2">
      <c r="B29" s="43" t="s">
        <v>15</v>
      </c>
      <c r="C29" s="12">
        <v>28508</v>
      </c>
      <c r="D29" s="12">
        <v>16878</v>
      </c>
      <c r="E29" s="12">
        <v>290015.48000000004</v>
      </c>
      <c r="F29" s="38">
        <v>0</v>
      </c>
      <c r="G29" s="39">
        <v>0</v>
      </c>
      <c r="H29" s="38">
        <v>0</v>
      </c>
      <c r="I29" s="38"/>
      <c r="J29" s="36">
        <f t="shared" si="4"/>
        <v>290015.48000000004</v>
      </c>
      <c r="P29" s="40"/>
    </row>
    <row r="30" spans="2:16" s="11" customFormat="1" ht="12" x14ac:dyDescent="0.2">
      <c r="B30" s="43" t="s">
        <v>16</v>
      </c>
      <c r="C30" s="12">
        <v>43901</v>
      </c>
      <c r="D30" s="12">
        <v>25277</v>
      </c>
      <c r="E30" s="12">
        <v>514587.6370000001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514587.6370000001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zoomScale="90" zoomScaleNormal="90" zoomScaleSheetLayoutView="100" workbookViewId="0">
      <selection activeCell="J15" sqref="J15:J1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17502</v>
      </c>
      <c r="D19" s="25">
        <f t="shared" si="0"/>
        <v>9034</v>
      </c>
      <c r="E19" s="25">
        <f t="shared" si="0"/>
        <v>65544.018999999986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349.28999999999996</v>
      </c>
      <c r="J19" s="25">
        <f>SUM(E19:I19)</f>
        <v>65893.308999999979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17502</v>
      </c>
      <c r="D22" s="34">
        <f t="shared" si="1"/>
        <v>9034</v>
      </c>
      <c r="E22" s="34">
        <f t="shared" si="1"/>
        <v>65544.018999999986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349.28999999999996</v>
      </c>
      <c r="J22" s="35">
        <f t="shared" si="1"/>
        <v>65893.308999999979</v>
      </c>
      <c r="M22" s="19"/>
    </row>
    <row r="23" spans="2:16" ht="13.2" x14ac:dyDescent="0.25">
      <c r="B23" s="62" t="s">
        <v>9</v>
      </c>
      <c r="C23" s="63">
        <f>C24+C28+C34+C36+C32+C26</f>
        <v>17502</v>
      </c>
      <c r="D23" s="63">
        <f t="shared" ref="D23:F23" si="2">D24+D28+D34+D36+D32+D26</f>
        <v>9034</v>
      </c>
      <c r="E23" s="63">
        <f t="shared" si="2"/>
        <v>65544.018999999986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349.28999999999996</v>
      </c>
      <c r="J23" s="64">
        <f t="shared" ref="J23:J43" si="4">SUM(E23:I23)</f>
        <v>65893.308999999979</v>
      </c>
      <c r="M23" s="19"/>
    </row>
    <row r="24" spans="2:16" ht="13.2" x14ac:dyDescent="0.2">
      <c r="B24" s="10" t="s">
        <v>10</v>
      </c>
      <c r="C24" s="36">
        <f t="shared" ref="C24:I24" si="5">C25</f>
        <v>805</v>
      </c>
      <c r="D24" s="36">
        <f t="shared" si="5"/>
        <v>411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805</v>
      </c>
      <c r="D25" s="12">
        <v>411</v>
      </c>
      <c r="E25" s="12"/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16504</v>
      </c>
      <c r="D28" s="42">
        <f t="shared" si="7"/>
        <v>8526</v>
      </c>
      <c r="E28" s="42">
        <f t="shared" si="7"/>
        <v>64659.428999999989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349.28999999999996</v>
      </c>
      <c r="J28" s="36">
        <f t="shared" si="4"/>
        <v>65008.71899999999</v>
      </c>
    </row>
    <row r="29" spans="2:16" s="11" customFormat="1" ht="12" x14ac:dyDescent="0.2">
      <c r="B29" s="43" t="s">
        <v>15</v>
      </c>
      <c r="C29" s="12">
        <v>6616</v>
      </c>
      <c r="D29" s="12">
        <v>3382</v>
      </c>
      <c r="E29" s="12">
        <v>45640.559999999983</v>
      </c>
      <c r="F29" s="38"/>
      <c r="G29" s="39">
        <v>0</v>
      </c>
      <c r="H29" s="38">
        <v>0</v>
      </c>
      <c r="I29" s="38">
        <v>349.28999999999996</v>
      </c>
      <c r="J29" s="36">
        <f t="shared" si="4"/>
        <v>45989.849999999984</v>
      </c>
      <c r="P29" s="40"/>
    </row>
    <row r="30" spans="2:16" s="11" customFormat="1" ht="12" x14ac:dyDescent="0.2">
      <c r="B30" s="43" t="s">
        <v>16</v>
      </c>
      <c r="C30" s="12">
        <v>9888</v>
      </c>
      <c r="D30" s="12">
        <v>5144</v>
      </c>
      <c r="E30" s="12">
        <v>19018.869000000002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19018.869000000002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193</v>
      </c>
      <c r="D32" s="36">
        <f t="shared" si="8"/>
        <v>97</v>
      </c>
      <c r="E32" s="36">
        <f>E33</f>
        <v>884.58999999999992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884.58999999999992</v>
      </c>
      <c r="P32" s="40"/>
    </row>
    <row r="33" spans="1:18" s="11" customFormat="1" ht="12" x14ac:dyDescent="0.2">
      <c r="A33" s="40"/>
      <c r="B33" s="43" t="s">
        <v>19</v>
      </c>
      <c r="C33" s="12">
        <v>193</v>
      </c>
      <c r="D33" s="12">
        <v>97</v>
      </c>
      <c r="E33" s="12">
        <v>884.58999999999992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884.58999999999992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36" zoomScale="110" zoomScaleNormal="110" zoomScaleSheetLayoutView="100" workbookViewId="0">
      <selection activeCell="E47" sqref="D47:E48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3776</v>
      </c>
      <c r="D19" s="25">
        <f t="shared" si="0"/>
        <v>2269</v>
      </c>
      <c r="E19" s="25">
        <f t="shared" si="0"/>
        <v>8718.52</v>
      </c>
      <c r="F19" s="25">
        <f t="shared" si="0"/>
        <v>50442.020999999993</v>
      </c>
      <c r="G19" s="25">
        <f t="shared" si="0"/>
        <v>18044.039999999997</v>
      </c>
      <c r="H19" s="25">
        <f t="shared" si="0"/>
        <v>74634.39899999999</v>
      </c>
      <c r="I19" s="25">
        <f t="shared" si="0"/>
        <v>322</v>
      </c>
      <c r="J19" s="25">
        <f>SUM(E19:I19)</f>
        <v>152160.97999999998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3776</v>
      </c>
      <c r="D22" s="34">
        <f t="shared" si="1"/>
        <v>2269</v>
      </c>
      <c r="E22" s="34">
        <f t="shared" si="1"/>
        <v>8718.52</v>
      </c>
      <c r="F22" s="34">
        <f t="shared" si="1"/>
        <v>48526.910999999993</v>
      </c>
      <c r="G22" s="34">
        <f t="shared" si="1"/>
        <v>17426.809999999998</v>
      </c>
      <c r="H22" s="34">
        <f t="shared" si="1"/>
        <v>74634.39899999999</v>
      </c>
      <c r="I22" s="34">
        <f t="shared" si="1"/>
        <v>322</v>
      </c>
      <c r="J22" s="35">
        <f t="shared" si="1"/>
        <v>149628.63999999998</v>
      </c>
      <c r="M22" s="19"/>
    </row>
    <row r="23" spans="2:16" ht="13.2" x14ac:dyDescent="0.25">
      <c r="B23" s="62" t="s">
        <v>9</v>
      </c>
      <c r="C23" s="63">
        <f>C24+C28+C34+C36+C32+C26</f>
        <v>2727</v>
      </c>
      <c r="D23" s="63">
        <f t="shared" ref="D23:F23" si="2">D24+D28+D34+D36+D32+D26</f>
        <v>1743</v>
      </c>
      <c r="E23" s="63">
        <f t="shared" si="2"/>
        <v>0</v>
      </c>
      <c r="F23" s="63">
        <f t="shared" si="2"/>
        <v>27825.600999999995</v>
      </c>
      <c r="G23" s="63">
        <f>G24+G28+G34+G36+G32+G26</f>
        <v>17426.809999999998</v>
      </c>
      <c r="H23" s="63">
        <f t="shared" ref="H23:I23" si="3">H24+H28+H34+H36+H32+H26</f>
        <v>68498.858999999997</v>
      </c>
      <c r="I23" s="63">
        <f t="shared" si="3"/>
        <v>0</v>
      </c>
      <c r="J23" s="64">
        <f t="shared" ref="J23:J43" si="4">SUM(E23:I23)</f>
        <v>113751.26999999999</v>
      </c>
      <c r="M23" s="19"/>
    </row>
    <row r="24" spans="2:16" ht="13.2" x14ac:dyDescent="0.2">
      <c r="B24" s="10" t="s">
        <v>10</v>
      </c>
      <c r="C24" s="36">
        <f t="shared" ref="C24:I24" si="5">C25</f>
        <v>636</v>
      </c>
      <c r="D24" s="36">
        <f t="shared" si="5"/>
        <v>318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636</v>
      </c>
      <c r="D25" s="12">
        <v>318</v>
      </c>
      <c r="E25" s="12">
        <v>0</v>
      </c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88</v>
      </c>
      <c r="D28" s="42">
        <f t="shared" si="7"/>
        <v>44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56014.454000000005</v>
      </c>
      <c r="I28" s="42">
        <f t="shared" si="7"/>
        <v>0</v>
      </c>
      <c r="J28" s="36">
        <f t="shared" si="4"/>
        <v>56014.454000000005</v>
      </c>
    </row>
    <row r="29" spans="2:16" s="11" customFormat="1" ht="12" x14ac:dyDescent="0.2">
      <c r="B29" s="43" t="s">
        <v>15</v>
      </c>
      <c r="C29" s="12">
        <v>88</v>
      </c>
      <c r="D29" s="12">
        <v>44</v>
      </c>
      <c r="E29" s="12">
        <v>0</v>
      </c>
      <c r="F29" s="38">
        <v>0</v>
      </c>
      <c r="G29" s="39">
        <v>0</v>
      </c>
      <c r="H29" s="38">
        <v>56014.454000000005</v>
      </c>
      <c r="I29" s="38">
        <v>0</v>
      </c>
      <c r="J29" s="36">
        <f t="shared" si="4"/>
        <v>56014.454000000005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27825.600999999995</v>
      </c>
      <c r="G34" s="36">
        <f t="shared" si="9"/>
        <v>17426.809999999998</v>
      </c>
      <c r="H34" s="36">
        <f t="shared" si="9"/>
        <v>12484.404999999999</v>
      </c>
      <c r="I34" s="36">
        <f t="shared" si="9"/>
        <v>0</v>
      </c>
      <c r="J34" s="36">
        <f t="shared" si="4"/>
        <v>57736.815999999992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27825.600999999995</v>
      </c>
      <c r="G35" s="39">
        <v>17426.809999999998</v>
      </c>
      <c r="H35" s="38">
        <v>12484.404999999999</v>
      </c>
      <c r="I35" s="38">
        <v>0</v>
      </c>
      <c r="J35" s="36">
        <f t="shared" si="4"/>
        <v>57736.815999999992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2003</v>
      </c>
      <c r="D36" s="36">
        <f t="shared" si="10"/>
        <v>1381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2003</v>
      </c>
      <c r="D37" s="12">
        <v>1381</v>
      </c>
      <c r="E37" s="12">
        <v>0</v>
      </c>
      <c r="F37" s="38"/>
      <c r="G37" s="39">
        <v>0</v>
      </c>
      <c r="H37" s="38"/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1049</v>
      </c>
      <c r="D38" s="63">
        <f>D39+D41+D44</f>
        <v>526</v>
      </c>
      <c r="E38" s="63">
        <f>E39+E41+E44</f>
        <v>8718.52</v>
      </c>
      <c r="F38" s="63">
        <f>F39+F41+F44</f>
        <v>20701.310000000001</v>
      </c>
      <c r="G38" s="63">
        <f t="shared" ref="G38:I38" si="11">G39+G41+G44</f>
        <v>0</v>
      </c>
      <c r="H38" s="63">
        <f t="shared" si="11"/>
        <v>6135.54</v>
      </c>
      <c r="I38" s="63">
        <f t="shared" si="11"/>
        <v>322</v>
      </c>
      <c r="J38" s="63">
        <f>SUM(E38:I38)</f>
        <v>35877.370000000003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13216</v>
      </c>
      <c r="G39" s="36">
        <f>G40</f>
        <v>0</v>
      </c>
      <c r="H39" s="36">
        <f>H40</f>
        <v>0</v>
      </c>
      <c r="I39" s="36">
        <f>I40</f>
        <v>25</v>
      </c>
      <c r="J39" s="36">
        <f t="shared" si="4"/>
        <v>13241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13216</v>
      </c>
      <c r="G40" s="39">
        <v>0</v>
      </c>
      <c r="H40" s="38">
        <v>0</v>
      </c>
      <c r="I40" s="38">
        <v>25</v>
      </c>
      <c r="J40" s="36">
        <f t="shared" si="4"/>
        <v>13241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35</v>
      </c>
      <c r="D41" s="42">
        <f t="shared" si="13"/>
        <v>19</v>
      </c>
      <c r="E41" s="42">
        <f t="shared" si="13"/>
        <v>402.52</v>
      </c>
      <c r="F41" s="42">
        <f t="shared" si="13"/>
        <v>4571.04</v>
      </c>
      <c r="G41" s="42">
        <f t="shared" si="13"/>
        <v>0</v>
      </c>
      <c r="H41" s="42">
        <f t="shared" si="13"/>
        <v>0</v>
      </c>
      <c r="I41" s="42">
        <f t="shared" si="13"/>
        <v>297</v>
      </c>
      <c r="J41" s="36">
        <f t="shared" si="4"/>
        <v>5270.5599999999995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2951</v>
      </c>
      <c r="G42" s="39">
        <v>0</v>
      </c>
      <c r="H42" s="38">
        <v>0</v>
      </c>
      <c r="I42" s="38">
        <v>297</v>
      </c>
      <c r="J42" s="36">
        <f t="shared" si="4"/>
        <v>3248</v>
      </c>
      <c r="P42" s="40"/>
    </row>
    <row r="43" spans="1:18" s="11" customFormat="1" ht="12" x14ac:dyDescent="0.2">
      <c r="B43" s="43" t="s">
        <v>29</v>
      </c>
      <c r="C43" s="12">
        <v>35</v>
      </c>
      <c r="D43" s="12">
        <v>19</v>
      </c>
      <c r="E43" s="12">
        <v>402.52</v>
      </c>
      <c r="F43" s="38">
        <v>1620.04</v>
      </c>
      <c r="G43" s="39">
        <v>0</v>
      </c>
      <c r="H43" s="38">
        <v>0</v>
      </c>
      <c r="I43" s="38">
        <v>0</v>
      </c>
      <c r="J43" s="36">
        <f t="shared" si="4"/>
        <v>2022.56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1014</v>
      </c>
      <c r="D44" s="36">
        <f t="shared" si="14"/>
        <v>507</v>
      </c>
      <c r="E44" s="36">
        <f>E45</f>
        <v>8316</v>
      </c>
      <c r="F44" s="36">
        <f>F45</f>
        <v>2914.27</v>
      </c>
      <c r="G44" s="36">
        <f>G45</f>
        <v>0</v>
      </c>
      <c r="H44" s="36">
        <f>H45</f>
        <v>6135.54</v>
      </c>
      <c r="I44" s="36">
        <f>I45</f>
        <v>0</v>
      </c>
      <c r="J44" s="36">
        <f>SUM(E44:I44)</f>
        <v>17365.810000000001</v>
      </c>
      <c r="P44" s="40"/>
    </row>
    <row r="45" spans="1:18" s="11" customFormat="1" ht="12.6" thickBot="1" x14ac:dyDescent="0.25">
      <c r="B45" s="45" t="s">
        <v>41</v>
      </c>
      <c r="C45" s="12">
        <v>1014</v>
      </c>
      <c r="D45" s="12">
        <v>507</v>
      </c>
      <c r="E45" s="12">
        <v>8316</v>
      </c>
      <c r="F45" s="46">
        <v>2914.27</v>
      </c>
      <c r="G45" s="47">
        <v>0</v>
      </c>
      <c r="H45" s="39">
        <v>6135.54</v>
      </c>
      <c r="I45" s="46">
        <v>0</v>
      </c>
      <c r="J45" s="48">
        <f>SUM(E45:I45)</f>
        <v>17365.810000000001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1915.11</v>
      </c>
      <c r="G47" s="51">
        <f t="shared" si="15"/>
        <v>617.23</v>
      </c>
      <c r="H47" s="51">
        <f t="shared" si="15"/>
        <v>0</v>
      </c>
      <c r="I47" s="35">
        <f t="shared" si="15"/>
        <v>0</v>
      </c>
      <c r="J47" s="51">
        <f>SUM(E47:I47)</f>
        <v>2532.34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1915.11</v>
      </c>
      <c r="G48" s="60">
        <f t="shared" si="16"/>
        <v>617.23</v>
      </c>
      <c r="H48" s="60">
        <f t="shared" si="16"/>
        <v>0</v>
      </c>
      <c r="I48" s="60">
        <f t="shared" si="16"/>
        <v>0</v>
      </c>
      <c r="J48" s="60">
        <f t="shared" si="16"/>
        <v>2532.34</v>
      </c>
    </row>
    <row r="49" spans="2:16" ht="13.2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1915.11</v>
      </c>
      <c r="G51" s="36">
        <f t="shared" si="20"/>
        <v>617.23</v>
      </c>
      <c r="H51" s="36">
        <f t="shared" si="20"/>
        <v>0</v>
      </c>
      <c r="I51" s="36">
        <f t="shared" si="20"/>
        <v>0</v>
      </c>
      <c r="J51" s="51">
        <f t="shared" si="18"/>
        <v>2532.34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1915.11</v>
      </c>
      <c r="G52" s="39">
        <v>617.23</v>
      </c>
      <c r="H52" s="38">
        <v>0</v>
      </c>
      <c r="I52" s="38">
        <v>0</v>
      </c>
      <c r="J52" s="51">
        <f t="shared" si="18"/>
        <v>2532.34</v>
      </c>
    </row>
    <row r="53" spans="2:16" s="40" customFormat="1" ht="13.2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x14ac:dyDescent="0.2">
      <c r="B54" s="43" t="s">
        <v>45</v>
      </c>
      <c r="C54" s="12">
        <v>0</v>
      </c>
      <c r="D54" s="12">
        <v>0</v>
      </c>
      <c r="E54" s="12">
        <v>0</v>
      </c>
      <c r="F54" s="12"/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x14ac:dyDescent="0.2">
      <c r="B56" s="43" t="s">
        <v>47</v>
      </c>
      <c r="C56" s="12">
        <v>0</v>
      </c>
      <c r="D56" s="12">
        <v>0</v>
      </c>
      <c r="E56" s="12">
        <v>0</v>
      </c>
      <c r="F56" s="12"/>
      <c r="G56" s="12">
        <v>0</v>
      </c>
      <c r="H56" s="12"/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2025-05-12T21:14:01Z</dcterms:modified>
</cp:coreProperties>
</file>