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esktop\"/>
    </mc:Choice>
  </mc:AlternateContent>
  <xr:revisionPtr revIDLastSave="0" documentId="8_{2865E7EB-1EC5-4167-9699-00544E2C9AD9}" xr6:coauthVersionLast="47" xr6:coauthVersionMax="47" xr10:uidLastSave="{00000000-0000-0000-0000-000000000000}"/>
  <bookViews>
    <workbookView xWindow="-108" yWindow="-108" windowWidth="23256" windowHeight="13896" tabRatio="827" firstSheet="1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9" l="1"/>
  <c r="N37" i="9"/>
  <c r="N38" i="9"/>
  <c r="N39" i="9"/>
  <c r="N40" i="9"/>
  <c r="N41" i="9"/>
  <c r="N42" i="9"/>
  <c r="N43" i="9"/>
  <c r="N44" i="9"/>
  <c r="N45" i="9"/>
  <c r="M32" i="9"/>
  <c r="M33" i="9"/>
  <c r="M34" i="9"/>
  <c r="M35" i="9"/>
  <c r="M38" i="9"/>
  <c r="M44" i="9"/>
  <c r="M45" i="9"/>
  <c r="M26" i="9"/>
  <c r="M27" i="9"/>
  <c r="J59" i="10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E55" i="10"/>
  <c r="D55" i="10"/>
  <c r="C55" i="10"/>
  <c r="J54" i="10"/>
  <c r="I53" i="10"/>
  <c r="H53" i="10"/>
  <c r="G53" i="10"/>
  <c r="F53" i="10"/>
  <c r="E53" i="10"/>
  <c r="E48" i="10" s="1"/>
  <c r="E47" i="10" s="1"/>
  <c r="D53" i="10"/>
  <c r="C53" i="10"/>
  <c r="J52" i="10"/>
  <c r="I51" i="10"/>
  <c r="H51" i="10"/>
  <c r="G51" i="10"/>
  <c r="F51" i="10"/>
  <c r="E51" i="10"/>
  <c r="J51" i="10" s="1"/>
  <c r="D51" i="10"/>
  <c r="C51" i="10"/>
  <c r="C48" i="10" s="1"/>
  <c r="C47" i="10" s="1"/>
  <c r="J50" i="10"/>
  <c r="I49" i="10"/>
  <c r="I48" i="10" s="1"/>
  <c r="I47" i="10" s="1"/>
  <c r="H49" i="10"/>
  <c r="G49" i="10"/>
  <c r="F49" i="10"/>
  <c r="E49" i="10"/>
  <c r="D49" i="10"/>
  <c r="C49" i="10"/>
  <c r="J45" i="10"/>
  <c r="I44" i="10"/>
  <c r="H44" i="10"/>
  <c r="G44" i="10"/>
  <c r="F44" i="10"/>
  <c r="J44" i="10" s="1"/>
  <c r="E44" i="10"/>
  <c r="D44" i="10"/>
  <c r="C44" i="10"/>
  <c r="J43" i="10"/>
  <c r="J42" i="10"/>
  <c r="I41" i="10"/>
  <c r="H41" i="10"/>
  <c r="G41" i="10"/>
  <c r="F41" i="10"/>
  <c r="E41" i="10"/>
  <c r="E38" i="10" s="1"/>
  <c r="D41" i="10"/>
  <c r="C41" i="10"/>
  <c r="J40" i="10"/>
  <c r="I39" i="10"/>
  <c r="I38" i="10" s="1"/>
  <c r="H39" i="10"/>
  <c r="G39" i="10"/>
  <c r="F39" i="10"/>
  <c r="E39" i="10"/>
  <c r="D39" i="10"/>
  <c r="C39" i="10"/>
  <c r="G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J34" i="10" s="1"/>
  <c r="E34" i="10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H28" i="10"/>
  <c r="G28" i="10"/>
  <c r="F28" i="10"/>
  <c r="J28" i="10" s="1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D24" i="10"/>
  <c r="C24" i="10"/>
  <c r="I23" i="10"/>
  <c r="E23" i="10"/>
  <c r="J55" i="10" l="1"/>
  <c r="D48" i="10"/>
  <c r="D47" i="10" s="1"/>
  <c r="G48" i="10"/>
  <c r="G47" i="10" s="1"/>
  <c r="J49" i="10"/>
  <c r="H48" i="10"/>
  <c r="H47" i="10" s="1"/>
  <c r="D38" i="10"/>
  <c r="C38" i="10"/>
  <c r="H38" i="10"/>
  <c r="F38" i="10"/>
  <c r="J38" i="10" s="1"/>
  <c r="F48" i="10"/>
  <c r="F47" i="10" s="1"/>
  <c r="J47" i="10" s="1"/>
  <c r="I22" i="10"/>
  <c r="I19" i="10" s="1"/>
  <c r="H23" i="10"/>
  <c r="H22" i="10" s="1"/>
  <c r="H19" i="10" s="1"/>
  <c r="G23" i="10"/>
  <c r="G22" i="10" s="1"/>
  <c r="G19" i="10" s="1"/>
  <c r="J24" i="10"/>
  <c r="F23" i="10"/>
  <c r="J39" i="10"/>
  <c r="J41" i="10"/>
  <c r="D23" i="10"/>
  <c r="D22" i="10" s="1"/>
  <c r="D19" i="10" s="1"/>
  <c r="C23" i="10"/>
  <c r="C22" i="10" s="1"/>
  <c r="C19" i="10" s="1"/>
  <c r="J36" i="10"/>
  <c r="J53" i="10"/>
  <c r="E22" i="10"/>
  <c r="E19" i="10" s="1"/>
  <c r="J48" i="10" l="1"/>
  <c r="J23" i="10"/>
  <c r="J22" i="10" s="1"/>
  <c r="F22" i="10"/>
  <c r="F19" i="10" s="1"/>
  <c r="J19" i="10" s="1"/>
  <c r="C49" i="6" l="1"/>
  <c r="D49" i="6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J53" i="6" l="1"/>
  <c r="D48" i="6"/>
  <c r="J55" i="6"/>
  <c r="F48" i="6"/>
  <c r="F47" i="6" s="1"/>
  <c r="J51" i="6"/>
  <c r="I48" i="6"/>
  <c r="I47" i="6" s="1"/>
  <c r="E48" i="6"/>
  <c r="E47" i="6" s="1"/>
  <c r="H48" i="6"/>
  <c r="H47" i="6" s="1"/>
  <c r="G48" i="6"/>
  <c r="C48" i="6"/>
  <c r="C47" i="6" s="1"/>
  <c r="D47" i="6"/>
  <c r="G47" i="6"/>
  <c r="J5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H48" i="8" l="1"/>
  <c r="H47" i="8" s="1"/>
  <c r="H48" i="7"/>
  <c r="H47" i="7" s="1"/>
  <c r="J49" i="8"/>
  <c r="J53" i="8"/>
  <c r="J47" i="6"/>
  <c r="J48" i="6"/>
  <c r="J55" i="7"/>
  <c r="D47" i="8"/>
  <c r="J5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I38" i="9" s="1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N35" i="9" s="1"/>
  <c r="L34" i="9"/>
  <c r="K34" i="9"/>
  <c r="I34" i="9"/>
  <c r="H34" i="9"/>
  <c r="G34" i="9"/>
  <c r="F34" i="9"/>
  <c r="E34" i="9"/>
  <c r="D34" i="9"/>
  <c r="C34" i="9"/>
  <c r="J33" i="9"/>
  <c r="N33" i="9" s="1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M29" i="9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K38" i="9" l="1"/>
  <c r="C38" i="9"/>
  <c r="C48" i="9"/>
  <c r="C47" i="9" s="1"/>
  <c r="M24" i="9"/>
  <c r="I23" i="9"/>
  <c r="I22" i="9" s="1"/>
  <c r="J26" i="9"/>
  <c r="N26" i="9" s="1"/>
  <c r="J24" i="9"/>
  <c r="L38" i="9"/>
  <c r="L23" i="9"/>
  <c r="N24" i="9"/>
  <c r="M28" i="9"/>
  <c r="K23" i="9"/>
  <c r="J36" i="9"/>
  <c r="F23" i="9"/>
  <c r="J34" i="9"/>
  <c r="N34" i="9" s="1"/>
  <c r="J32" i="9"/>
  <c r="N32" i="9" s="1"/>
  <c r="C23" i="9"/>
  <c r="G23" i="9"/>
  <c r="G22" i="9" s="1"/>
  <c r="D23" i="9"/>
  <c r="H23" i="9"/>
  <c r="J28" i="9"/>
  <c r="N28" i="9" s="1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K48" i="9"/>
  <c r="K47" i="9" s="1"/>
  <c r="D48" i="9"/>
  <c r="D47" i="9" s="1"/>
  <c r="H48" i="9"/>
  <c r="H47" i="9" s="1"/>
  <c r="J55" i="9"/>
  <c r="L48" i="9"/>
  <c r="L47" i="9" s="1"/>
  <c r="J57" i="9"/>
  <c r="J58" i="9"/>
  <c r="F38" i="9"/>
  <c r="F48" i="9"/>
  <c r="F47" i="9" s="1"/>
  <c r="E23" i="9"/>
  <c r="K22" i="9" l="1"/>
  <c r="K19" i="9" s="1"/>
  <c r="C22" i="9"/>
  <c r="C19" i="9" s="1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J48" i="9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<sst xmlns="http://schemas.openxmlformats.org/spreadsheetml/2006/main" count="363" uniqueCount="58">
  <si>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</si>
  <si>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</si>
  <si>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</si>
  <si>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</si>
  <si>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</si>
  <si>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</si>
  <si>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</si>
  <si>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</si>
  <si>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</si>
  <si>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</si>
  <si>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</si>
  <si>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</si>
  <si>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</si>
  <si>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</si>
  <si>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</si>
  <si>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</si>
  <si>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</si>
  <si>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</si>
  <si>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</si>
  <si>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</si>
  <si>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</si>
  <si>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</si>
  <si>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</si>
  <si>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</si>
  <si>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</si>
  <si>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</si>
  <si>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</si>
  <si>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</si>
  <si>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</si>
  <si>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</si>
  <si>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</si>
  <si>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</si>
  <si>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</si>
  <si>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</si>
  <si>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</si>
  <si>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</si>
  <si>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</si>
  <si>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</si>
  <si>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</si>
  <si>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</si>
  <si>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</si>
  <si>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</si>
  <si>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</si>
  <si>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</si>
  <si>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</si>
  <si>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</si>
  <si>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</si>
  <si>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</si>
  <si>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</si>
  <si>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(May-25)</t>
  </si>
  <si>
    <t>Unidades
(May-25)</t>
  </si>
  <si>
    <t>TM
(May-25)</t>
  </si>
  <si>
    <t>Total
TM
(May-25)</t>
  </si>
  <si>
    <t>TOTAL
TEUS
(May-24)</t>
  </si>
  <si>
    <t>TOTAL
TM
(May-24)</t>
  </si>
  <si>
    <t>%
VARIACIÓN TEUS
(May -2025/2024)</t>
  </si>
  <si>
    <t>%
VARIACIÓN TM 
(May - 2025/2024)</t>
  </si>
  <si>
    <t>Elaborado por el Área de Estadísticas - DOMA, 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</si>
</sst>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5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2025 / 2024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zoomScale="80" zoomScaleNormal="80" zoomScaleSheetLayoutView="100" workbookViewId="0">
      <selection activeCell="B39" sqref="B39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22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48</v>
      </c>
    </row>
    <row r="10" spans="2:14" ht="12" x14ac:dyDescent="0.25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2:14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2:14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  <c r="K15" s="80" t="s">
        <v>53</v>
      </c>
      <c r="L15" s="80" t="s">
        <v>54</v>
      </c>
      <c r="M15" s="83" t="s">
        <v>55</v>
      </c>
      <c r="N15" s="83" t="s">
        <v>56</v>
      </c>
    </row>
    <row r="16" spans="2:14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  <c r="K16" s="81"/>
      <c r="L16" s="81"/>
      <c r="M16" s="84"/>
      <c r="N16" s="84"/>
    </row>
    <row r="17" spans="2:20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4" t="s">
        <v>6</v>
      </c>
      <c r="C19" s="25">
        <f t="shared" ref="C19:I19" si="0">+C22+C47</f>
        <v>321512</v>
      </c>
      <c r="D19" s="25">
        <f t="shared" si="0"/>
        <v>186055</v>
      </c>
      <c r="E19" s="25">
        <f t="shared" si="0"/>
        <v>2909857.8130000001</v>
      </c>
      <c r="F19" s="25">
        <f t="shared" si="0"/>
        <v>380168.53600000008</v>
      </c>
      <c r="G19" s="25">
        <f t="shared" si="0"/>
        <v>1891430.56</v>
      </c>
      <c r="H19" s="25">
        <f t="shared" si="0"/>
        <v>210471.549</v>
      </c>
      <c r="I19" s="25">
        <f t="shared" si="0"/>
        <v>36212.787300000004</v>
      </c>
      <c r="J19" s="25">
        <f>SUM(E19:I19)</f>
        <v>5428141.2452999996</v>
      </c>
      <c r="K19" s="55">
        <f>+K22+K47</f>
        <v>281294</v>
      </c>
      <c r="L19" s="55">
        <f>+L22+L47</f>
        <v>5184645.4301899998</v>
      </c>
      <c r="M19" s="66">
        <f>(C19/K19)-1</f>
        <v>0.14297496569425583</v>
      </c>
      <c r="N19" s="67">
        <f>(J19/L19)-1</f>
        <v>4.6964796028698963E-2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8" thickBot="1" x14ac:dyDescent="0.25">
      <c r="B22" s="33" t="s">
        <v>8</v>
      </c>
      <c r="C22" s="34">
        <f t="shared" ref="C22:L22" si="1">+C23+C38</f>
        <v>321512</v>
      </c>
      <c r="D22" s="34">
        <f t="shared" si="1"/>
        <v>186055</v>
      </c>
      <c r="E22" s="34">
        <f t="shared" si="1"/>
        <v>2909857.8130000001</v>
      </c>
      <c r="F22" s="34">
        <f t="shared" si="1"/>
        <v>378721.64600000007</v>
      </c>
      <c r="G22" s="34">
        <f t="shared" si="1"/>
        <v>1891430.56</v>
      </c>
      <c r="H22" s="34">
        <f t="shared" si="1"/>
        <v>210471.549</v>
      </c>
      <c r="I22" s="34">
        <f t="shared" si="1"/>
        <v>36212.787300000004</v>
      </c>
      <c r="J22" s="35">
        <f t="shared" si="1"/>
        <v>5426694.3553000009</v>
      </c>
      <c r="K22" s="56">
        <f t="shared" si="1"/>
        <v>281294</v>
      </c>
      <c r="L22" s="56">
        <f t="shared" si="1"/>
        <v>5184645.4301899998</v>
      </c>
      <c r="M22" s="68">
        <f>(C22/K22)-1</f>
        <v>0.14297496569425583</v>
      </c>
      <c r="N22" s="68">
        <f>(J22/L22)-1</f>
        <v>4.6685723907089027E-2</v>
      </c>
      <c r="Q22" s="19"/>
    </row>
    <row r="23" spans="2:20" ht="13.8" thickBot="1" x14ac:dyDescent="0.3">
      <c r="B23" s="62" t="s">
        <v>9</v>
      </c>
      <c r="C23" s="63">
        <f>C24+C28+C34+C36+C32+C26</f>
        <v>320570</v>
      </c>
      <c r="D23" s="63">
        <f t="shared" ref="D23:F23" si="2">D24+D28+D34+D36+D32+D26</f>
        <v>185583</v>
      </c>
      <c r="E23" s="63">
        <f t="shared" si="2"/>
        <v>2902310.7230000002</v>
      </c>
      <c r="F23" s="63">
        <f t="shared" si="2"/>
        <v>357649.09600000008</v>
      </c>
      <c r="G23" s="63">
        <f>G24+G28+G34+G36+G32+G26</f>
        <v>1891430.56</v>
      </c>
      <c r="H23" s="63">
        <f t="shared" ref="H23:I23" si="3">H24+H28+H34+H36+H32+H26</f>
        <v>205457.93900000001</v>
      </c>
      <c r="I23" s="63">
        <f t="shared" si="3"/>
        <v>35932.787300000004</v>
      </c>
      <c r="J23" s="64">
        <f t="shared" ref="J23:J43" si="4">SUM(E23:I23)</f>
        <v>5392781.1053000009</v>
      </c>
      <c r="K23" s="57">
        <f>K24+K28+K32+K34+K36+K26</f>
        <v>280378</v>
      </c>
      <c r="L23" s="57">
        <f>L24+L28+L32+L34+L36+L26</f>
        <v>5138633.6101899995</v>
      </c>
      <c r="M23" s="68">
        <f t="shared" ref="M23:M45" si="5">(C23/K23)-1</f>
        <v>0.14334933553987828</v>
      </c>
      <c r="N23" s="68">
        <f t="shared" ref="N23:N45" si="6">(J23/L23)-1</f>
        <v>4.945818565581761E-2</v>
      </c>
      <c r="Q23" s="19"/>
    </row>
    <row r="24" spans="2:20" ht="13.8" thickBot="1" x14ac:dyDescent="0.25">
      <c r="B24" s="10" t="s">
        <v>10</v>
      </c>
      <c r="C24" s="36">
        <f t="shared" ref="C24:I24" si="7">C25</f>
        <v>27507</v>
      </c>
      <c r="D24" s="36">
        <f t="shared" si="7"/>
        <v>14727</v>
      </c>
      <c r="E24" s="36">
        <f t="shared" si="7"/>
        <v>195853.51199999999</v>
      </c>
      <c r="F24" s="36">
        <f t="shared" si="7"/>
        <v>17914</v>
      </c>
      <c r="G24" s="36">
        <f t="shared" si="7"/>
        <v>53724.200000000004</v>
      </c>
      <c r="H24" s="36">
        <f t="shared" si="7"/>
        <v>0</v>
      </c>
      <c r="I24" s="36">
        <f t="shared" si="7"/>
        <v>0</v>
      </c>
      <c r="J24" s="36">
        <f t="shared" si="4"/>
        <v>267491.712</v>
      </c>
      <c r="K24" s="57">
        <f>K25</f>
        <v>16583</v>
      </c>
      <c r="L24" s="57">
        <f>L25</f>
        <v>148063.40599999999</v>
      </c>
      <c r="M24" s="68">
        <f t="shared" si="5"/>
        <v>0.65874690948561776</v>
      </c>
      <c r="N24" s="68">
        <f t="shared" si="6"/>
        <v>0.80660244976398832</v>
      </c>
      <c r="Q24" s="19"/>
    </row>
    <row r="25" spans="2:20" s="11" customFormat="1" ht="12.6" thickBot="1" x14ac:dyDescent="0.25">
      <c r="B25" s="37" t="s">
        <v>11</v>
      </c>
      <c r="C25" s="12">
        <v>27507</v>
      </c>
      <c r="D25" s="12">
        <v>14727</v>
      </c>
      <c r="E25" s="12">
        <v>195853.51199999999</v>
      </c>
      <c r="F25" s="38">
        <v>17914</v>
      </c>
      <c r="G25" s="39">
        <v>53724.200000000004</v>
      </c>
      <c r="H25" s="38">
        <v>0</v>
      </c>
      <c r="I25" s="38">
        <v>0</v>
      </c>
      <c r="J25" s="36">
        <f t="shared" si="4"/>
        <v>267491.712</v>
      </c>
      <c r="K25" s="58">
        <v>16583</v>
      </c>
      <c r="L25" s="58">
        <v>148063.40599999999</v>
      </c>
      <c r="M25" s="68">
        <f t="shared" si="5"/>
        <v>0.65874690948561776</v>
      </c>
      <c r="N25" s="68">
        <f t="shared" si="6"/>
        <v>0.80660244976398832</v>
      </c>
      <c r="T25" s="40"/>
    </row>
    <row r="26" spans="2:20" s="11" customFormat="1" ht="13.8" thickBot="1" x14ac:dyDescent="0.25">
      <c r="B26" s="10" t="s">
        <v>12</v>
      </c>
      <c r="C26" s="36">
        <f t="shared" ref="C26:D26" si="8">C27</f>
        <v>80</v>
      </c>
      <c r="D26" s="36">
        <f t="shared" si="8"/>
        <v>40</v>
      </c>
      <c r="E26" s="36">
        <f>E27</f>
        <v>947.58999999999992</v>
      </c>
      <c r="F26" s="36">
        <f>F27</f>
        <v>9209.14</v>
      </c>
      <c r="G26" s="36">
        <f>G27</f>
        <v>359348.41000000003</v>
      </c>
      <c r="H26" s="36">
        <f>H27</f>
        <v>3863.88</v>
      </c>
      <c r="I26" s="36">
        <f>I27</f>
        <v>0</v>
      </c>
      <c r="J26" s="36">
        <f t="shared" si="4"/>
        <v>373369.02</v>
      </c>
      <c r="K26" s="57">
        <f>K27</f>
        <v>1376</v>
      </c>
      <c r="L26" s="57">
        <f>L27</f>
        <v>365592.39</v>
      </c>
      <c r="M26" s="68">
        <f t="shared" si="5"/>
        <v>-0.94186046511627908</v>
      </c>
      <c r="N26" s="68">
        <f t="shared" si="6"/>
        <v>2.127131256752901E-2</v>
      </c>
      <c r="T26" s="40"/>
    </row>
    <row r="27" spans="2:20" s="40" customFormat="1" ht="12.6" thickBot="1" x14ac:dyDescent="0.25">
      <c r="B27" s="41" t="s">
        <v>40</v>
      </c>
      <c r="C27" s="12">
        <v>80</v>
      </c>
      <c r="D27" s="12">
        <v>40</v>
      </c>
      <c r="E27" s="39">
        <v>947.58999999999992</v>
      </c>
      <c r="F27" s="38">
        <v>9209.14</v>
      </c>
      <c r="G27" s="39">
        <v>359348.41000000003</v>
      </c>
      <c r="H27" s="38">
        <v>3863.88</v>
      </c>
      <c r="I27" s="38">
        <v>0</v>
      </c>
      <c r="J27" s="36">
        <f t="shared" si="4"/>
        <v>373369.02</v>
      </c>
      <c r="K27" s="58">
        <v>1376</v>
      </c>
      <c r="L27" s="58">
        <v>365592.39</v>
      </c>
      <c r="M27" s="68">
        <f t="shared" si="5"/>
        <v>-0.94186046511627908</v>
      </c>
      <c r="N27" s="68">
        <f t="shared" si="6"/>
        <v>2.127131256752901E-2</v>
      </c>
    </row>
    <row r="28" spans="2:20" ht="13.8" thickBot="1" x14ac:dyDescent="0.25">
      <c r="B28" s="10" t="s">
        <v>14</v>
      </c>
      <c r="C28" s="42">
        <f t="shared" ref="C28:D28" si="9">SUM(C29:C31)</f>
        <v>286983</v>
      </c>
      <c r="D28" s="42">
        <f t="shared" si="9"/>
        <v>167692</v>
      </c>
      <c r="E28" s="42">
        <f t="shared" ref="E28:I28" si="10">SUM(E29:E31)</f>
        <v>2671433.0520000006</v>
      </c>
      <c r="F28" s="42">
        <f t="shared" si="10"/>
        <v>257237.52100000004</v>
      </c>
      <c r="G28" s="42">
        <f t="shared" si="10"/>
        <v>592967.16</v>
      </c>
      <c r="H28" s="42">
        <f t="shared" si="10"/>
        <v>172896.47700000001</v>
      </c>
      <c r="I28" s="42">
        <f t="shared" si="10"/>
        <v>34085.602300000006</v>
      </c>
      <c r="J28" s="36">
        <f t="shared" si="4"/>
        <v>3728619.8123000008</v>
      </c>
      <c r="K28" s="57">
        <f>SUM(K29:K31)</f>
        <v>258820</v>
      </c>
      <c r="L28" s="57">
        <f>SUM(L29:L31)</f>
        <v>3753393.3631899999</v>
      </c>
      <c r="M28" s="68">
        <f t="shared" si="5"/>
        <v>0.10881307472374613</v>
      </c>
      <c r="N28" s="68">
        <f t="shared" si="6"/>
        <v>-6.6003076397365135E-3</v>
      </c>
    </row>
    <row r="29" spans="2:20" s="11" customFormat="1" ht="12.6" thickBot="1" x14ac:dyDescent="0.25">
      <c r="B29" s="43" t="s">
        <v>15</v>
      </c>
      <c r="C29" s="12">
        <v>107727</v>
      </c>
      <c r="D29" s="12">
        <v>63191</v>
      </c>
      <c r="E29" s="12">
        <v>799783.09000000008</v>
      </c>
      <c r="F29" s="38">
        <v>257237.52100000004</v>
      </c>
      <c r="G29" s="39">
        <v>365298</v>
      </c>
      <c r="H29" s="38">
        <v>172896.47700000001</v>
      </c>
      <c r="I29" s="38">
        <v>34085.602300000006</v>
      </c>
      <c r="J29" s="36">
        <f t="shared" si="4"/>
        <v>1629300.6902999999</v>
      </c>
      <c r="K29" s="58">
        <v>87830</v>
      </c>
      <c r="L29" s="58">
        <v>1574498.3919999995</v>
      </c>
      <c r="M29" s="68">
        <f t="shared" si="5"/>
        <v>0.22653990663782309</v>
      </c>
      <c r="N29" s="68">
        <f t="shared" si="6"/>
        <v>3.4806195152977004E-2</v>
      </c>
      <c r="T29" s="40"/>
    </row>
    <row r="30" spans="2:20" s="11" customFormat="1" ht="12.6" thickBot="1" x14ac:dyDescent="0.25">
      <c r="B30" s="43" t="s">
        <v>16</v>
      </c>
      <c r="C30" s="12">
        <v>179256</v>
      </c>
      <c r="D30" s="12">
        <v>104501</v>
      </c>
      <c r="E30" s="12">
        <v>1871649.9620000005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1871649.9620000005</v>
      </c>
      <c r="K30" s="58">
        <v>170990</v>
      </c>
      <c r="L30" s="58">
        <v>1862686.4011900006</v>
      </c>
      <c r="M30" s="68">
        <f t="shared" si="5"/>
        <v>4.8342008304579132E-2</v>
      </c>
      <c r="N30" s="68">
        <f t="shared" si="6"/>
        <v>4.8121684918478458E-3</v>
      </c>
      <c r="T30" s="40"/>
    </row>
    <row r="31" spans="2:20" s="11" customFormat="1" ht="12.6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227669.16000000003</v>
      </c>
      <c r="H31" s="38">
        <v>0</v>
      </c>
      <c r="I31" s="38">
        <v>0</v>
      </c>
      <c r="J31" s="36">
        <f t="shared" si="4"/>
        <v>227669.16000000003</v>
      </c>
      <c r="K31" s="58">
        <v>0</v>
      </c>
      <c r="L31" s="58">
        <v>316208.57000000007</v>
      </c>
      <c r="M31" s="68" t="s">
        <v>13</v>
      </c>
      <c r="N31" s="68">
        <f t="shared" si="6"/>
        <v>-0.28000319535931617</v>
      </c>
      <c r="T31" s="40"/>
    </row>
    <row r="32" spans="2:20" s="11" customFormat="1" ht="13.8" thickBot="1" x14ac:dyDescent="0.25">
      <c r="B32" s="10" t="s">
        <v>18</v>
      </c>
      <c r="C32" s="36">
        <f t="shared" ref="C32:D32" si="11">C33</f>
        <v>5107</v>
      </c>
      <c r="D32" s="36">
        <f t="shared" si="11"/>
        <v>2563</v>
      </c>
      <c r="E32" s="36">
        <f>E33</f>
        <v>21166.708999999999</v>
      </c>
      <c r="F32" s="36">
        <f>F33</f>
        <v>23991.998999999996</v>
      </c>
      <c r="G32" s="36">
        <f>G33</f>
        <v>284335.82999999996</v>
      </c>
      <c r="H32" s="36">
        <f>H33</f>
        <v>0</v>
      </c>
      <c r="I32" s="36">
        <f>I33</f>
        <v>1847.1849999999999</v>
      </c>
      <c r="J32" s="36">
        <f t="shared" si="4"/>
        <v>331341.72299999994</v>
      </c>
      <c r="K32" s="57">
        <f>K33</f>
        <v>3266</v>
      </c>
      <c r="L32" s="57">
        <f>L33</f>
        <v>197865.5</v>
      </c>
      <c r="M32" s="68">
        <f t="shared" si="5"/>
        <v>0.5636864666258421</v>
      </c>
      <c r="N32" s="68">
        <f t="shared" si="6"/>
        <v>0.67458057619948875</v>
      </c>
      <c r="T32" s="40"/>
    </row>
    <row r="33" spans="1:22" s="11" customFormat="1" ht="12.6" thickBot="1" x14ac:dyDescent="0.25">
      <c r="A33" s="40"/>
      <c r="B33" s="43" t="s">
        <v>19</v>
      </c>
      <c r="C33" s="12">
        <v>5107</v>
      </c>
      <c r="D33" s="12">
        <v>2563</v>
      </c>
      <c r="E33" s="12">
        <v>21166.708999999999</v>
      </c>
      <c r="F33" s="38">
        <v>23991.998999999996</v>
      </c>
      <c r="G33" s="39">
        <v>284335.82999999996</v>
      </c>
      <c r="H33" s="38">
        <v>0</v>
      </c>
      <c r="I33" s="38">
        <v>1847.1849999999999</v>
      </c>
      <c r="J33" s="36">
        <f t="shared" si="4"/>
        <v>331341.72299999994</v>
      </c>
      <c r="K33" s="58">
        <v>3266</v>
      </c>
      <c r="L33" s="58">
        <v>197865.5</v>
      </c>
      <c r="M33" s="68">
        <f t="shared" si="5"/>
        <v>0.5636864666258421</v>
      </c>
      <c r="N33" s="68">
        <f t="shared" si="6"/>
        <v>0.67458057619948875</v>
      </c>
      <c r="T33" s="40"/>
    </row>
    <row r="34" spans="1:22" s="11" customFormat="1" ht="13.8" thickBot="1" x14ac:dyDescent="0.25">
      <c r="A34" s="40"/>
      <c r="B34" s="10" t="s">
        <v>20</v>
      </c>
      <c r="C34" s="36">
        <f t="shared" ref="C34:I34" si="12">C35</f>
        <v>416</v>
      </c>
      <c r="D34" s="36">
        <f t="shared" si="12"/>
        <v>260</v>
      </c>
      <c r="E34" s="36">
        <f t="shared" si="12"/>
        <v>5416.8599999999988</v>
      </c>
      <c r="F34" s="36">
        <f t="shared" si="12"/>
        <v>42218.436000000002</v>
      </c>
      <c r="G34" s="36">
        <f t="shared" si="12"/>
        <v>571035.96</v>
      </c>
      <c r="H34" s="36">
        <f t="shared" si="12"/>
        <v>28658.582000000002</v>
      </c>
      <c r="I34" s="36">
        <f t="shared" si="12"/>
        <v>0</v>
      </c>
      <c r="J34" s="36">
        <f t="shared" si="4"/>
        <v>647329.83799999999</v>
      </c>
      <c r="K34" s="57">
        <f>K35</f>
        <v>333</v>
      </c>
      <c r="L34" s="57">
        <f>L35</f>
        <v>610397.95099999977</v>
      </c>
      <c r="M34" s="68">
        <f t="shared" si="5"/>
        <v>0.24924924924924929</v>
      </c>
      <c r="N34" s="68">
        <f t="shared" si="6"/>
        <v>6.0504605134233502E-2</v>
      </c>
      <c r="T34" s="40"/>
    </row>
    <row r="35" spans="1:22" s="11" customFormat="1" ht="12.6" thickBot="1" x14ac:dyDescent="0.25">
      <c r="B35" s="41" t="s">
        <v>21</v>
      </c>
      <c r="C35" s="12">
        <v>416</v>
      </c>
      <c r="D35" s="12">
        <v>260</v>
      </c>
      <c r="E35" s="12">
        <v>5416.8599999999988</v>
      </c>
      <c r="F35" s="38">
        <v>42218.436000000002</v>
      </c>
      <c r="G35" s="39">
        <v>571035.96</v>
      </c>
      <c r="H35" s="38">
        <v>28658.582000000002</v>
      </c>
      <c r="I35" s="38">
        <v>0</v>
      </c>
      <c r="J35" s="36">
        <f t="shared" si="4"/>
        <v>647329.83799999999</v>
      </c>
      <c r="K35" s="58">
        <v>333</v>
      </c>
      <c r="L35" s="58">
        <v>610397.95099999977</v>
      </c>
      <c r="M35" s="68">
        <f t="shared" si="5"/>
        <v>0.24924924924924929</v>
      </c>
      <c r="N35" s="68">
        <f t="shared" si="6"/>
        <v>6.0504605134233502E-2</v>
      </c>
      <c r="T35" s="40"/>
    </row>
    <row r="36" spans="1:22" s="11" customFormat="1" ht="13.8" thickBot="1" x14ac:dyDescent="0.25">
      <c r="B36" s="10" t="s">
        <v>22</v>
      </c>
      <c r="C36" s="36">
        <f t="shared" ref="C36:D36" si="13">C37</f>
        <v>477</v>
      </c>
      <c r="D36" s="36">
        <f t="shared" si="13"/>
        <v>301</v>
      </c>
      <c r="E36" s="36">
        <f>E37</f>
        <v>7493</v>
      </c>
      <c r="F36" s="36">
        <f>F37</f>
        <v>7078</v>
      </c>
      <c r="G36" s="36">
        <f>G37</f>
        <v>30019</v>
      </c>
      <c r="H36" s="36">
        <f>H37</f>
        <v>39</v>
      </c>
      <c r="I36" s="36">
        <f>I37</f>
        <v>0</v>
      </c>
      <c r="J36" s="36">
        <f t="shared" si="4"/>
        <v>44629</v>
      </c>
      <c r="K36" s="57">
        <f>K37</f>
        <v>0</v>
      </c>
      <c r="L36" s="57">
        <f>L37</f>
        <v>63321</v>
      </c>
      <c r="M36" s="68" t="s">
        <v>13</v>
      </c>
      <c r="N36" s="68">
        <f t="shared" si="6"/>
        <v>-0.29519432731637218</v>
      </c>
      <c r="T36" s="40"/>
    </row>
    <row r="37" spans="1:22" s="11" customFormat="1" ht="12.6" thickBot="1" x14ac:dyDescent="0.25">
      <c r="B37" s="43" t="s">
        <v>23</v>
      </c>
      <c r="C37" s="12">
        <v>477</v>
      </c>
      <c r="D37" s="12">
        <v>301</v>
      </c>
      <c r="E37" s="12">
        <v>7493</v>
      </c>
      <c r="F37" s="38">
        <v>7078</v>
      </c>
      <c r="G37" s="39">
        <v>30019</v>
      </c>
      <c r="H37" s="38">
        <v>39</v>
      </c>
      <c r="I37" s="38">
        <v>0</v>
      </c>
      <c r="J37" s="36">
        <f t="shared" si="4"/>
        <v>44629</v>
      </c>
      <c r="K37" s="58"/>
      <c r="L37" s="58">
        <v>63321</v>
      </c>
      <c r="M37" s="68" t="s">
        <v>13</v>
      </c>
      <c r="N37" s="68">
        <f t="shared" si="6"/>
        <v>-0.29519432731637218</v>
      </c>
      <c r="T37" s="40"/>
    </row>
    <row r="38" spans="1:22" ht="13.8" thickBot="1" x14ac:dyDescent="0.3">
      <c r="B38" s="62" t="s">
        <v>24</v>
      </c>
      <c r="C38" s="63">
        <f>C39+C41+C44</f>
        <v>942</v>
      </c>
      <c r="D38" s="63">
        <f>D39+D41+D44</f>
        <v>472</v>
      </c>
      <c r="E38" s="63">
        <f>E39+E41+E44</f>
        <v>7547.09</v>
      </c>
      <c r="F38" s="63">
        <f>F39+F41+F44</f>
        <v>21072.55</v>
      </c>
      <c r="G38" s="63">
        <f t="shared" ref="G38:I38" si="14">G39+G41+G44</f>
        <v>0</v>
      </c>
      <c r="H38" s="63">
        <f t="shared" si="14"/>
        <v>5013.6099999999997</v>
      </c>
      <c r="I38" s="63">
        <f t="shared" si="14"/>
        <v>280</v>
      </c>
      <c r="J38" s="63">
        <f>SUM(E38:I38)</f>
        <v>33913.25</v>
      </c>
      <c r="K38" s="57">
        <f>K39+K41+K44</f>
        <v>916</v>
      </c>
      <c r="L38" s="57">
        <f>L39+L41+L44</f>
        <v>46011.820000000007</v>
      </c>
      <c r="M38" s="68">
        <f t="shared" si="5"/>
        <v>2.8384279475982543E-2</v>
      </c>
      <c r="N38" s="68">
        <f t="shared" si="6"/>
        <v>-0.26294482591647117</v>
      </c>
      <c r="U38" s="11"/>
      <c r="V38" s="11"/>
    </row>
    <row r="39" spans="1:22" ht="13.8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12940</v>
      </c>
      <c r="G39" s="36">
        <f>G40</f>
        <v>0</v>
      </c>
      <c r="H39" s="36">
        <f>H40</f>
        <v>0</v>
      </c>
      <c r="I39" s="36">
        <f>I40</f>
        <v>21</v>
      </c>
      <c r="J39" s="36">
        <f t="shared" si="4"/>
        <v>12961</v>
      </c>
      <c r="K39" s="57">
        <f>K40</f>
        <v>2</v>
      </c>
      <c r="L39" s="57">
        <f>L40</f>
        <v>16320</v>
      </c>
      <c r="M39" s="68" t="s">
        <v>13</v>
      </c>
      <c r="N39" s="68">
        <f t="shared" si="6"/>
        <v>-0.20582107843137254</v>
      </c>
      <c r="U39" s="11"/>
      <c r="V39" s="11"/>
    </row>
    <row r="40" spans="1:22" s="11" customFormat="1" ht="12.6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12940</v>
      </c>
      <c r="G40" s="39">
        <v>0</v>
      </c>
      <c r="H40" s="38">
        <v>0</v>
      </c>
      <c r="I40" s="38">
        <v>21</v>
      </c>
      <c r="J40" s="36">
        <f t="shared" si="4"/>
        <v>12961</v>
      </c>
      <c r="K40" s="58">
        <v>2</v>
      </c>
      <c r="L40" s="58">
        <v>16320</v>
      </c>
      <c r="M40" s="68" t="s">
        <v>13</v>
      </c>
      <c r="N40" s="68">
        <f t="shared" si="6"/>
        <v>-0.20582107843137254</v>
      </c>
      <c r="T40" s="40"/>
    </row>
    <row r="41" spans="1:22" s="11" customFormat="1" ht="13.8" thickBot="1" x14ac:dyDescent="0.25">
      <c r="B41" s="10" t="s">
        <v>27</v>
      </c>
      <c r="C41" s="42">
        <f t="shared" ref="C41:I41" si="16">SUM(C42:C43)</f>
        <v>42</v>
      </c>
      <c r="D41" s="42">
        <f t="shared" si="16"/>
        <v>22</v>
      </c>
      <c r="E41" s="42">
        <f t="shared" si="16"/>
        <v>347.09000000000003</v>
      </c>
      <c r="F41" s="42">
        <f t="shared" si="16"/>
        <v>6004.77</v>
      </c>
      <c r="G41" s="42">
        <f t="shared" si="16"/>
        <v>0</v>
      </c>
      <c r="H41" s="42">
        <f t="shared" si="16"/>
        <v>0</v>
      </c>
      <c r="I41" s="42">
        <f t="shared" si="16"/>
        <v>259</v>
      </c>
      <c r="J41" s="36">
        <f t="shared" si="4"/>
        <v>6610.8600000000006</v>
      </c>
      <c r="K41" s="59">
        <f>K42+K43</f>
        <v>12</v>
      </c>
      <c r="L41" s="59">
        <f>L42+L43</f>
        <v>6766.91</v>
      </c>
      <c r="M41" s="68" t="s">
        <v>39</v>
      </c>
      <c r="N41" s="68">
        <f t="shared" si="6"/>
        <v>-2.3060747076582899E-2</v>
      </c>
      <c r="T41" s="40"/>
    </row>
    <row r="42" spans="1:22" s="11" customFormat="1" ht="12.6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3925</v>
      </c>
      <c r="G42" s="39">
        <v>0</v>
      </c>
      <c r="H42" s="38">
        <v>0</v>
      </c>
      <c r="I42" s="38">
        <v>259</v>
      </c>
      <c r="J42" s="36">
        <f t="shared" si="4"/>
        <v>4184</v>
      </c>
      <c r="K42" s="58">
        <v>0</v>
      </c>
      <c r="L42" s="58">
        <v>5363</v>
      </c>
      <c r="M42" s="68" t="s">
        <v>13</v>
      </c>
      <c r="N42" s="68">
        <f t="shared" si="6"/>
        <v>-0.2198396419914227</v>
      </c>
      <c r="T42" s="40"/>
    </row>
    <row r="43" spans="1:22" s="11" customFormat="1" ht="12.6" thickBot="1" x14ac:dyDescent="0.25">
      <c r="B43" s="43" t="s">
        <v>29</v>
      </c>
      <c r="C43" s="12">
        <v>42</v>
      </c>
      <c r="D43" s="12">
        <v>22</v>
      </c>
      <c r="E43" s="12">
        <v>347.09000000000003</v>
      </c>
      <c r="F43" s="38">
        <v>2079.7700000000004</v>
      </c>
      <c r="G43" s="39">
        <v>0</v>
      </c>
      <c r="H43" s="38">
        <v>0</v>
      </c>
      <c r="I43" s="38">
        <v>0</v>
      </c>
      <c r="J43" s="36">
        <f t="shared" si="4"/>
        <v>2426.8600000000006</v>
      </c>
      <c r="K43" s="58">
        <v>12</v>
      </c>
      <c r="L43" s="58">
        <v>1403.91</v>
      </c>
      <c r="M43" s="68" t="s">
        <v>39</v>
      </c>
      <c r="N43" s="68">
        <f t="shared" si="6"/>
        <v>0.72864357401827773</v>
      </c>
      <c r="T43" s="40"/>
    </row>
    <row r="44" spans="1:22" s="11" customFormat="1" ht="13.8" thickBot="1" x14ac:dyDescent="0.25">
      <c r="B44" s="10" t="s">
        <v>30</v>
      </c>
      <c r="C44" s="36">
        <f t="shared" ref="C44:D44" si="17">C45</f>
        <v>900</v>
      </c>
      <c r="D44" s="36">
        <f t="shared" si="17"/>
        <v>450</v>
      </c>
      <c r="E44" s="36">
        <f>E45</f>
        <v>7200</v>
      </c>
      <c r="F44" s="36">
        <f>F45</f>
        <v>2127.7799999999997</v>
      </c>
      <c r="G44" s="36">
        <f>G45</f>
        <v>0</v>
      </c>
      <c r="H44" s="36">
        <f>H45</f>
        <v>5013.6099999999997</v>
      </c>
      <c r="I44" s="36">
        <f>I45</f>
        <v>0</v>
      </c>
      <c r="J44" s="36">
        <f>SUM(E44:I44)</f>
        <v>14341.39</v>
      </c>
      <c r="K44" s="57">
        <f>K45</f>
        <v>902</v>
      </c>
      <c r="L44" s="57">
        <f>L45</f>
        <v>22924.910000000003</v>
      </c>
      <c r="M44" s="68">
        <f t="shared" si="5"/>
        <v>-2.2172949002217113E-3</v>
      </c>
      <c r="N44" s="68">
        <f t="shared" si="6"/>
        <v>-0.37441891811134709</v>
      </c>
      <c r="T44" s="40"/>
    </row>
    <row r="45" spans="1:22" s="11" customFormat="1" ht="12.6" thickBot="1" x14ac:dyDescent="0.25">
      <c r="B45" s="45" t="s">
        <v>41</v>
      </c>
      <c r="C45" s="12">
        <v>900</v>
      </c>
      <c r="D45" s="12">
        <v>450</v>
      </c>
      <c r="E45" s="12">
        <v>7200</v>
      </c>
      <c r="F45" s="46">
        <v>2127.7799999999997</v>
      </c>
      <c r="G45" s="47">
        <v>0</v>
      </c>
      <c r="H45" s="39">
        <v>5013.6099999999997</v>
      </c>
      <c r="I45" s="46">
        <v>0</v>
      </c>
      <c r="J45" s="48">
        <f>SUM(E45:I45)</f>
        <v>14341.39</v>
      </c>
      <c r="K45" s="58">
        <v>902</v>
      </c>
      <c r="L45" s="58">
        <v>22924.910000000003</v>
      </c>
      <c r="M45" s="68">
        <f t="shared" si="5"/>
        <v>-2.2172949002217113E-3</v>
      </c>
      <c r="N45" s="68">
        <f t="shared" si="6"/>
        <v>-0.37441891811134709</v>
      </c>
      <c r="T45" s="40"/>
    </row>
    <row r="46" spans="1:22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8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1446.89</v>
      </c>
      <c r="G47" s="51">
        <f t="shared" si="18"/>
        <v>0</v>
      </c>
      <c r="H47" s="51">
        <f t="shared" si="18"/>
        <v>0</v>
      </c>
      <c r="I47" s="35">
        <f t="shared" si="18"/>
        <v>0</v>
      </c>
      <c r="J47" s="51">
        <f>SUM(E47:I47)</f>
        <v>1446.89</v>
      </c>
      <c r="K47" s="60">
        <f>K48+K57</f>
        <v>0</v>
      </c>
      <c r="L47" s="60">
        <f>L48+L57</f>
        <v>0</v>
      </c>
      <c r="M47" s="68" t="s">
        <v>13</v>
      </c>
      <c r="N47" s="68" t="s">
        <v>13</v>
      </c>
    </row>
    <row r="48" spans="1:22" ht="13.8" thickBot="1" x14ac:dyDescent="0.3">
      <c r="B48" s="62" t="s">
        <v>9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1446.89</v>
      </c>
      <c r="G48" s="60">
        <f t="shared" si="19"/>
        <v>0</v>
      </c>
      <c r="H48" s="60">
        <f t="shared" si="19"/>
        <v>0</v>
      </c>
      <c r="I48" s="60">
        <f t="shared" si="19"/>
        <v>0</v>
      </c>
      <c r="J48" s="60">
        <f t="shared" ref="J48:J59" si="20">SUM(E48:I48)</f>
        <v>1446.89</v>
      </c>
      <c r="K48" s="60">
        <f>+K49+K51+K53+K55</f>
        <v>0</v>
      </c>
      <c r="L48" s="60">
        <f>+L49+L51+L53+L55</f>
        <v>0</v>
      </c>
      <c r="M48" s="68" t="s">
        <v>13</v>
      </c>
      <c r="N48" s="68" t="s">
        <v>13</v>
      </c>
    </row>
    <row r="49" spans="2:20" ht="13.8" hidden="1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6" hidden="1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8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1446.89</v>
      </c>
      <c r="G51" s="36">
        <f t="shared" si="23"/>
        <v>0</v>
      </c>
      <c r="H51" s="36">
        <f t="shared" si="23"/>
        <v>0</v>
      </c>
      <c r="I51" s="36">
        <f t="shared" si="23"/>
        <v>0</v>
      </c>
      <c r="J51" s="36">
        <f t="shared" si="20"/>
        <v>1446.89</v>
      </c>
      <c r="K51" s="57">
        <f t="shared" ref="K51:L51" si="24">K52</f>
        <v>0</v>
      </c>
      <c r="L51" s="57">
        <f t="shared" si="24"/>
        <v>0</v>
      </c>
      <c r="M51" s="68" t="s">
        <v>13</v>
      </c>
      <c r="N51" s="68" t="s">
        <v>13</v>
      </c>
      <c r="T51" s="40"/>
    </row>
    <row r="52" spans="2:20" s="40" customFormat="1" ht="12.6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1446.89</v>
      </c>
      <c r="G52" s="39"/>
      <c r="H52" s="38">
        <v>0</v>
      </c>
      <c r="I52" s="38">
        <v>0</v>
      </c>
      <c r="J52" s="36">
        <f t="shared" si="20"/>
        <v>1446.89</v>
      </c>
      <c r="K52" s="58">
        <v>0</v>
      </c>
      <c r="L52" s="58"/>
      <c r="M52" s="68" t="s">
        <v>13</v>
      </c>
      <c r="N52" s="68" t="s">
        <v>13</v>
      </c>
    </row>
    <row r="53" spans="2:20" s="11" customFormat="1" ht="13.8" hidden="1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0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0</v>
      </c>
      <c r="K53" s="57">
        <f t="shared" ref="K53:L53" si="26">K54</f>
        <v>0</v>
      </c>
      <c r="L53" s="57">
        <f t="shared" si="26"/>
        <v>0</v>
      </c>
      <c r="M53" s="68" t="s">
        <v>13</v>
      </c>
      <c r="N53" s="68" t="s">
        <v>13</v>
      </c>
      <c r="T53" s="40"/>
    </row>
    <row r="54" spans="2:20" s="40" customFormat="1" ht="12.6" hidden="1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/>
      <c r="G54" s="39">
        <v>0</v>
      </c>
      <c r="H54" s="38"/>
      <c r="I54" s="38"/>
      <c r="J54" s="36">
        <f t="shared" si="20"/>
        <v>0</v>
      </c>
      <c r="K54" s="58">
        <v>0</v>
      </c>
      <c r="L54" s="58"/>
      <c r="M54" s="68" t="s">
        <v>13</v>
      </c>
      <c r="N54" s="68" t="s">
        <v>13</v>
      </c>
    </row>
    <row r="55" spans="2:20" s="11" customFormat="1" ht="13.8" hidden="1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0</v>
      </c>
      <c r="G55" s="36">
        <f t="shared" si="28"/>
        <v>0</v>
      </c>
      <c r="H55" s="36">
        <f t="shared" si="28"/>
        <v>0</v>
      </c>
      <c r="I55" s="36">
        <f t="shared" si="28"/>
        <v>0</v>
      </c>
      <c r="J55" s="36">
        <f t="shared" si="20"/>
        <v>0</v>
      </c>
      <c r="K55" s="57">
        <f t="shared" ref="K55:L55" si="29">K56</f>
        <v>0</v>
      </c>
      <c r="L55" s="57">
        <f t="shared" si="29"/>
        <v>0</v>
      </c>
      <c r="M55" s="68" t="s">
        <v>13</v>
      </c>
      <c r="N55" s="68" t="s">
        <v>13</v>
      </c>
      <c r="T55" s="40"/>
    </row>
    <row r="56" spans="2:20" s="40" customFormat="1" ht="12.6" hidden="1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/>
      <c r="G56" s="39">
        <v>0</v>
      </c>
      <c r="H56" s="38"/>
      <c r="I56" s="38">
        <v>0</v>
      </c>
      <c r="J56" s="36">
        <f t="shared" si="20"/>
        <v>0</v>
      </c>
      <c r="K56" s="58">
        <v>0</v>
      </c>
      <c r="L56" s="58"/>
      <c r="M56" s="68" t="s">
        <v>13</v>
      </c>
      <c r="N56" s="68" t="s">
        <v>13</v>
      </c>
      <c r="P56" s="11"/>
    </row>
    <row r="57" spans="2:20" ht="13.8" thickBot="1" x14ac:dyDescent="0.3">
      <c r="B57" s="62" t="s">
        <v>24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13</v>
      </c>
      <c r="N57" s="68" t="s">
        <v>13</v>
      </c>
    </row>
    <row r="58" spans="2:20" ht="13.8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ht="12" x14ac:dyDescent="0.25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7"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  <mergeCell ref="D16:D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B26" zoomScaleNormal="100" zoomScaleSheetLayoutView="100" workbookViewId="0">
      <selection activeCell="F48" sqref="F48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123253</v>
      </c>
      <c r="D19" s="25">
        <f t="shared" si="0"/>
        <v>71557</v>
      </c>
      <c r="E19" s="25">
        <f t="shared" si="0"/>
        <v>1183311.1030000004</v>
      </c>
      <c r="F19" s="25">
        <f t="shared" si="0"/>
        <v>347955.77000000008</v>
      </c>
      <c r="G19" s="25">
        <f t="shared" si="0"/>
        <v>995023.65</v>
      </c>
      <c r="H19" s="25">
        <f t="shared" si="0"/>
        <v>129963.95000000001</v>
      </c>
      <c r="I19" s="25">
        <f t="shared" si="0"/>
        <v>35836.457300000002</v>
      </c>
      <c r="J19" s="25">
        <f>SUM(E19:I19)</f>
        <v>2692090.9303000006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123253</v>
      </c>
      <c r="D22" s="34">
        <f t="shared" si="1"/>
        <v>71557</v>
      </c>
      <c r="E22" s="34">
        <f t="shared" si="1"/>
        <v>1183311.1030000004</v>
      </c>
      <c r="F22" s="34">
        <f t="shared" si="1"/>
        <v>347955.77000000008</v>
      </c>
      <c r="G22" s="34">
        <f t="shared" si="1"/>
        <v>995023.65</v>
      </c>
      <c r="H22" s="34">
        <f t="shared" si="1"/>
        <v>129963.95000000001</v>
      </c>
      <c r="I22" s="34">
        <f t="shared" si="1"/>
        <v>35836.457300000002</v>
      </c>
      <c r="J22" s="35">
        <f t="shared" si="1"/>
        <v>2692090.9303000006</v>
      </c>
      <c r="M22" s="19"/>
    </row>
    <row r="23" spans="2:16" ht="13.2" x14ac:dyDescent="0.25">
      <c r="B23" s="62" t="s">
        <v>9</v>
      </c>
      <c r="C23" s="63">
        <f>C24+C28+C34+C36+C32+C26</f>
        <v>123253</v>
      </c>
      <c r="D23" s="63">
        <f t="shared" ref="D23:F23" si="2">D24+D28+D34+D36+D32+D26</f>
        <v>71557</v>
      </c>
      <c r="E23" s="63">
        <f t="shared" si="2"/>
        <v>1183311.1030000004</v>
      </c>
      <c r="F23" s="63">
        <f t="shared" si="2"/>
        <v>344925.77000000008</v>
      </c>
      <c r="G23" s="63">
        <f>G24+G28+G34+G36+G32+G26</f>
        <v>995023.65</v>
      </c>
      <c r="H23" s="63">
        <f t="shared" ref="H23:I23" si="3">H24+H28+H34+H36+H32+H26</f>
        <v>129963.95000000001</v>
      </c>
      <c r="I23" s="63">
        <f t="shared" si="3"/>
        <v>35836.457300000002</v>
      </c>
      <c r="J23" s="64">
        <f t="shared" ref="J23:J43" si="4">SUM(E23:I23)</f>
        <v>2689060.9303000006</v>
      </c>
      <c r="M23" s="19"/>
    </row>
    <row r="24" spans="2:16" ht="13.2" x14ac:dyDescent="0.2">
      <c r="B24" s="10" t="s">
        <v>10</v>
      </c>
      <c r="C24" s="36">
        <f t="shared" ref="C24:I24" si="5">C25</f>
        <v>12330</v>
      </c>
      <c r="D24" s="36">
        <f t="shared" si="5"/>
        <v>6677</v>
      </c>
      <c r="E24" s="36">
        <f t="shared" si="5"/>
        <v>32389.277000000002</v>
      </c>
      <c r="F24" s="36">
        <f t="shared" si="5"/>
        <v>17914</v>
      </c>
      <c r="G24" s="36">
        <f t="shared" si="5"/>
        <v>53724.200000000004</v>
      </c>
      <c r="H24" s="36">
        <f t="shared" si="5"/>
        <v>0</v>
      </c>
      <c r="I24" s="36">
        <f t="shared" si="5"/>
        <v>0</v>
      </c>
      <c r="J24" s="36">
        <f t="shared" si="4"/>
        <v>104027.47700000001</v>
      </c>
      <c r="M24" s="19"/>
    </row>
    <row r="25" spans="2:16" s="11" customFormat="1" ht="12" x14ac:dyDescent="0.2">
      <c r="B25" s="37" t="s">
        <v>11</v>
      </c>
      <c r="C25" s="12">
        <v>12330</v>
      </c>
      <c r="D25" s="12">
        <v>6677</v>
      </c>
      <c r="E25" s="12">
        <v>32389.277000000002</v>
      </c>
      <c r="F25" s="38">
        <v>17914</v>
      </c>
      <c r="G25" s="39">
        <v>53724.200000000004</v>
      </c>
      <c r="H25" s="38">
        <v>0</v>
      </c>
      <c r="I25" s="38">
        <v>0</v>
      </c>
      <c r="J25" s="36">
        <f t="shared" si="4"/>
        <v>104027.47700000001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9209.14</v>
      </c>
      <c r="G26" s="36">
        <f>G27</f>
        <v>251269.51</v>
      </c>
      <c r="H26" s="36">
        <f>H27</f>
        <v>0</v>
      </c>
      <c r="I26" s="36">
        <f>I27</f>
        <v>0</v>
      </c>
      <c r="J26" s="36">
        <f t="shared" si="4"/>
        <v>260478.65000000002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9209.14</v>
      </c>
      <c r="G27" s="39">
        <v>251269.51</v>
      </c>
      <c r="H27" s="38">
        <v>0</v>
      </c>
      <c r="I27" s="38">
        <v>0</v>
      </c>
      <c r="J27" s="36">
        <f t="shared" si="4"/>
        <v>260478.65000000002</v>
      </c>
    </row>
    <row r="28" spans="2:16" ht="13.2" x14ac:dyDescent="0.2">
      <c r="B28" s="10" t="s">
        <v>14</v>
      </c>
      <c r="C28" s="42">
        <f t="shared" ref="C28:I28" si="7">SUM(C29:C31)</f>
        <v>106559</v>
      </c>
      <c r="D28" s="42">
        <f t="shared" si="7"/>
        <v>62675</v>
      </c>
      <c r="E28" s="42">
        <f t="shared" si="7"/>
        <v>1138591.9940000004</v>
      </c>
      <c r="F28" s="42">
        <f t="shared" si="7"/>
        <v>256573.28100000005</v>
      </c>
      <c r="G28" s="42">
        <f t="shared" si="7"/>
        <v>365298</v>
      </c>
      <c r="H28" s="42">
        <f t="shared" si="7"/>
        <v>101305.368</v>
      </c>
      <c r="I28" s="42">
        <f t="shared" si="7"/>
        <v>33989.272300000004</v>
      </c>
      <c r="J28" s="36">
        <f t="shared" si="4"/>
        <v>1895757.9153000005</v>
      </c>
    </row>
    <row r="29" spans="2:16" s="11" customFormat="1" ht="12" x14ac:dyDescent="0.2">
      <c r="B29" s="43" t="s">
        <v>15</v>
      </c>
      <c r="C29" s="12">
        <v>34962</v>
      </c>
      <c r="D29" s="12">
        <v>20888</v>
      </c>
      <c r="E29" s="12">
        <v>343935.48999999993</v>
      </c>
      <c r="F29" s="38">
        <v>256573.28100000005</v>
      </c>
      <c r="G29" s="39">
        <v>365298</v>
      </c>
      <c r="H29" s="38">
        <v>101305.368</v>
      </c>
      <c r="I29" s="38">
        <v>33989.272300000004</v>
      </c>
      <c r="J29" s="36">
        <f t="shared" si="4"/>
        <v>1101101.4113</v>
      </c>
      <c r="P29" s="40"/>
    </row>
    <row r="30" spans="2:16" s="11" customFormat="1" ht="12" x14ac:dyDescent="0.2">
      <c r="B30" s="43" t="s">
        <v>16</v>
      </c>
      <c r="C30" s="12">
        <v>71597</v>
      </c>
      <c r="D30" s="12">
        <v>41787</v>
      </c>
      <c r="E30" s="12">
        <v>794656.50400000042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794656.50400000042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4104</v>
      </c>
      <c r="D32" s="36">
        <f t="shared" si="8"/>
        <v>2052</v>
      </c>
      <c r="E32" s="36">
        <f>E33</f>
        <v>9354.3019999999997</v>
      </c>
      <c r="F32" s="36">
        <f>F33</f>
        <v>20697.898999999998</v>
      </c>
      <c r="G32" s="36">
        <f>G33</f>
        <v>221113.55</v>
      </c>
      <c r="H32" s="36">
        <f>H33</f>
        <v>0</v>
      </c>
      <c r="I32" s="36">
        <f>I33</f>
        <v>1847.1849999999999</v>
      </c>
      <c r="J32" s="36">
        <f t="shared" si="4"/>
        <v>253012.93599999999</v>
      </c>
      <c r="P32" s="40"/>
    </row>
    <row r="33" spans="1:18" s="11" customFormat="1" ht="12" x14ac:dyDescent="0.2">
      <c r="A33" s="40"/>
      <c r="B33" s="43" t="s">
        <v>19</v>
      </c>
      <c r="C33" s="12">
        <v>4104</v>
      </c>
      <c r="D33" s="12">
        <v>2052</v>
      </c>
      <c r="E33" s="12">
        <v>9354.3019999999997</v>
      </c>
      <c r="F33" s="38">
        <v>20697.898999999998</v>
      </c>
      <c r="G33" s="39">
        <v>221113.55</v>
      </c>
      <c r="H33" s="38">
        <v>0</v>
      </c>
      <c r="I33" s="38">
        <v>1847.1849999999999</v>
      </c>
      <c r="J33" s="36">
        <f t="shared" si="4"/>
        <v>253012.93599999999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258</v>
      </c>
      <c r="D34" s="36">
        <f t="shared" si="9"/>
        <v>152</v>
      </c>
      <c r="E34" s="36">
        <f t="shared" si="9"/>
        <v>2946.5299999999993</v>
      </c>
      <c r="F34" s="36">
        <f t="shared" si="9"/>
        <v>34966.449999999997</v>
      </c>
      <c r="G34" s="36">
        <f t="shared" si="9"/>
        <v>103618.39000000001</v>
      </c>
      <c r="H34" s="36">
        <f t="shared" si="9"/>
        <v>28658.582000000002</v>
      </c>
      <c r="I34" s="36">
        <f t="shared" si="9"/>
        <v>0</v>
      </c>
      <c r="J34" s="36">
        <f t="shared" si="4"/>
        <v>170189.95199999999</v>
      </c>
      <c r="P34" s="40"/>
    </row>
    <row r="35" spans="1:18" s="11" customFormat="1" ht="12" x14ac:dyDescent="0.2">
      <c r="B35" s="41" t="s">
        <v>21</v>
      </c>
      <c r="C35" s="12">
        <v>258</v>
      </c>
      <c r="D35" s="12">
        <v>152</v>
      </c>
      <c r="E35" s="12">
        <v>2946.5299999999993</v>
      </c>
      <c r="F35" s="38">
        <v>34966.449999999997</v>
      </c>
      <c r="G35" s="39">
        <v>103618.39000000001</v>
      </c>
      <c r="H35" s="38">
        <v>28658.582000000002</v>
      </c>
      <c r="I35" s="38"/>
      <c r="J35" s="36">
        <f t="shared" si="4"/>
        <v>170189.95199999999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2</v>
      </c>
      <c r="D36" s="36">
        <f t="shared" si="10"/>
        <v>1</v>
      </c>
      <c r="E36" s="36">
        <f>E37</f>
        <v>29</v>
      </c>
      <c r="F36" s="36">
        <f>F37</f>
        <v>5565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5594</v>
      </c>
      <c r="P36" s="40"/>
    </row>
    <row r="37" spans="1:18" s="11" customFormat="1" ht="12" x14ac:dyDescent="0.2">
      <c r="B37" s="43" t="s">
        <v>23</v>
      </c>
      <c r="C37" s="12">
        <v>2</v>
      </c>
      <c r="D37" s="12">
        <v>1</v>
      </c>
      <c r="E37" s="12">
        <v>29</v>
      </c>
      <c r="F37" s="38">
        <v>5565</v>
      </c>
      <c r="G37" s="39"/>
      <c r="H37" s="38">
        <v>0</v>
      </c>
      <c r="I37" s="38">
        <v>0</v>
      </c>
      <c r="J37" s="36">
        <f t="shared" si="4"/>
        <v>5594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3030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3030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3030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3030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3030</v>
      </c>
      <c r="G40" s="39">
        <v>0</v>
      </c>
      <c r="H40" s="38">
        <v>0</v>
      </c>
      <c r="I40" s="38"/>
      <c r="J40" s="36">
        <f t="shared" si="4"/>
        <v>3030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/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15" zoomScale="80" zoomScaleNormal="80" zoomScaleSheetLayoutView="100" workbookViewId="0">
      <selection activeCell="A53" sqref="A53:XFD56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122768</v>
      </c>
      <c r="D19" s="25">
        <f t="shared" si="0"/>
        <v>71452</v>
      </c>
      <c r="E19" s="25">
        <f t="shared" si="0"/>
        <v>1084430.0340000002</v>
      </c>
      <c r="F19" s="25">
        <f t="shared" si="0"/>
        <v>5913.46</v>
      </c>
      <c r="G19" s="25">
        <f t="shared" si="0"/>
        <v>896406.91</v>
      </c>
      <c r="H19" s="25">
        <f t="shared" si="0"/>
        <v>32924.728999999999</v>
      </c>
      <c r="I19" s="25">
        <f t="shared" si="0"/>
        <v>92.4</v>
      </c>
      <c r="J19" s="25">
        <f>SUM(E19:I19)</f>
        <v>2019767.5330000001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122768</v>
      </c>
      <c r="D22" s="34">
        <f t="shared" si="1"/>
        <v>71452</v>
      </c>
      <c r="E22" s="34">
        <f t="shared" si="1"/>
        <v>1084430.0340000002</v>
      </c>
      <c r="F22" s="34">
        <f t="shared" si="1"/>
        <v>5913.46</v>
      </c>
      <c r="G22" s="34">
        <f t="shared" si="1"/>
        <v>896406.91</v>
      </c>
      <c r="H22" s="34">
        <f t="shared" si="1"/>
        <v>32924.728999999999</v>
      </c>
      <c r="I22" s="34">
        <f t="shared" si="1"/>
        <v>92.4</v>
      </c>
      <c r="J22" s="35">
        <f t="shared" si="1"/>
        <v>2019767.5330000001</v>
      </c>
      <c r="M22" s="19"/>
    </row>
    <row r="23" spans="2:16" ht="13.2" x14ac:dyDescent="0.25">
      <c r="B23" s="62" t="s">
        <v>9</v>
      </c>
      <c r="C23" s="63">
        <f>C24+C28+C34+C36+C32+C26</f>
        <v>122768</v>
      </c>
      <c r="D23" s="63">
        <f t="shared" ref="D23:F23" si="2">D24+D28+D34+D36+D32+D26</f>
        <v>71452</v>
      </c>
      <c r="E23" s="63">
        <f t="shared" si="2"/>
        <v>1084430.0340000002</v>
      </c>
      <c r="F23" s="63">
        <f t="shared" si="2"/>
        <v>5913.46</v>
      </c>
      <c r="G23" s="63">
        <f>G24+G28+G34+G36+G32+G26</f>
        <v>896406.91</v>
      </c>
      <c r="H23" s="63">
        <f t="shared" ref="H23:I23" si="3">H24+H28+H34+H36+H32+H26</f>
        <v>32924.728999999999</v>
      </c>
      <c r="I23" s="63">
        <f t="shared" si="3"/>
        <v>92.4</v>
      </c>
      <c r="J23" s="64">
        <f t="shared" ref="J23:J43" si="4">SUM(E23:I23)</f>
        <v>2019767.5330000001</v>
      </c>
      <c r="M23" s="19"/>
    </row>
    <row r="24" spans="2:16" ht="13.2" x14ac:dyDescent="0.2">
      <c r="B24" s="10" t="s">
        <v>10</v>
      </c>
      <c r="C24" s="36">
        <f t="shared" ref="C24:I24" si="5">C25</f>
        <v>12867</v>
      </c>
      <c r="D24" s="36">
        <f t="shared" si="5"/>
        <v>6779</v>
      </c>
      <c r="E24" s="36">
        <f t="shared" si="5"/>
        <v>159166.473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159166.473</v>
      </c>
      <c r="M24" s="19"/>
    </row>
    <row r="25" spans="2:16" s="11" customFormat="1" ht="12" x14ac:dyDescent="0.2">
      <c r="B25" s="37" t="s">
        <v>11</v>
      </c>
      <c r="C25" s="12">
        <v>12867</v>
      </c>
      <c r="D25" s="12">
        <v>6779</v>
      </c>
      <c r="E25" s="12">
        <v>159166.473</v>
      </c>
      <c r="F25" s="38"/>
      <c r="G25" s="39">
        <v>0</v>
      </c>
      <c r="H25" s="38"/>
      <c r="I25" s="38">
        <v>0</v>
      </c>
      <c r="J25" s="36">
        <f t="shared" si="4"/>
        <v>159166.473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80</v>
      </c>
      <c r="D26" s="36">
        <f t="shared" si="6"/>
        <v>40</v>
      </c>
      <c r="E26" s="36">
        <f>E27</f>
        <v>947.58999999999992</v>
      </c>
      <c r="F26" s="36">
        <f>F27</f>
        <v>0</v>
      </c>
      <c r="G26" s="36">
        <f>G27</f>
        <v>108078.90000000001</v>
      </c>
      <c r="H26" s="36">
        <f>H27</f>
        <v>3863.88</v>
      </c>
      <c r="I26" s="36">
        <f>I27</f>
        <v>0</v>
      </c>
      <c r="J26" s="36">
        <f t="shared" si="4"/>
        <v>112890.37000000001</v>
      </c>
      <c r="P26" s="40"/>
    </row>
    <row r="27" spans="2:16" s="40" customFormat="1" ht="12" x14ac:dyDescent="0.2">
      <c r="B27" s="41" t="s">
        <v>40</v>
      </c>
      <c r="C27" s="12">
        <v>80</v>
      </c>
      <c r="D27" s="12">
        <v>40</v>
      </c>
      <c r="E27" s="39">
        <v>947.58999999999992</v>
      </c>
      <c r="F27" s="38"/>
      <c r="G27" s="39">
        <v>108078.90000000001</v>
      </c>
      <c r="H27" s="38">
        <v>3863.88</v>
      </c>
      <c r="I27" s="38">
        <v>0</v>
      </c>
      <c r="J27" s="36">
        <f t="shared" si="4"/>
        <v>112890.37000000001</v>
      </c>
    </row>
    <row r="28" spans="2:16" ht="13.2" x14ac:dyDescent="0.2">
      <c r="B28" s="10" t="s">
        <v>14</v>
      </c>
      <c r="C28" s="42">
        <f t="shared" ref="C28:I28" si="7">SUM(C29:C31)</f>
        <v>108227</v>
      </c>
      <c r="D28" s="42">
        <f t="shared" si="7"/>
        <v>63735</v>
      </c>
      <c r="E28" s="42">
        <f t="shared" si="7"/>
        <v>902684.18700000027</v>
      </c>
      <c r="F28" s="42">
        <f t="shared" si="7"/>
        <v>294.24</v>
      </c>
      <c r="G28" s="42">
        <f t="shared" si="7"/>
        <v>227669.16000000003</v>
      </c>
      <c r="H28" s="42">
        <f t="shared" si="7"/>
        <v>29021.849000000002</v>
      </c>
      <c r="I28" s="42">
        <f t="shared" si="7"/>
        <v>92.4</v>
      </c>
      <c r="J28" s="36">
        <f t="shared" si="4"/>
        <v>1159761.8360000001</v>
      </c>
    </row>
    <row r="29" spans="2:16" s="11" customFormat="1" ht="12" x14ac:dyDescent="0.2">
      <c r="B29" s="43" t="s">
        <v>15</v>
      </c>
      <c r="C29" s="12">
        <v>37950</v>
      </c>
      <c r="D29" s="12">
        <v>22460</v>
      </c>
      <c r="E29" s="12">
        <v>239053.42000000004</v>
      </c>
      <c r="F29" s="38">
        <v>294.24</v>
      </c>
      <c r="G29" s="39"/>
      <c r="H29" s="38">
        <v>29021.849000000002</v>
      </c>
      <c r="I29" s="38">
        <v>92.4</v>
      </c>
      <c r="J29" s="36">
        <f t="shared" si="4"/>
        <v>268461.90900000004</v>
      </c>
      <c r="P29" s="40"/>
    </row>
    <row r="30" spans="2:16" s="11" customFormat="1" ht="12" x14ac:dyDescent="0.2">
      <c r="B30" s="43" t="s">
        <v>16</v>
      </c>
      <c r="C30" s="12">
        <v>70277</v>
      </c>
      <c r="D30" s="12">
        <v>41275</v>
      </c>
      <c r="E30" s="12">
        <v>663630.76700000023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663630.76700000023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227669.16000000003</v>
      </c>
      <c r="H31" s="38">
        <v>0</v>
      </c>
      <c r="I31" s="38">
        <v>0</v>
      </c>
      <c r="J31" s="36">
        <f t="shared" si="4"/>
        <v>227669.16000000003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961</v>
      </c>
      <c r="D32" s="36">
        <f t="shared" si="8"/>
        <v>490</v>
      </c>
      <c r="E32" s="36">
        <f>E33</f>
        <v>11697.454</v>
      </c>
      <c r="F32" s="36">
        <f>F33</f>
        <v>3294.1</v>
      </c>
      <c r="G32" s="36">
        <f>G33</f>
        <v>63222.28</v>
      </c>
      <c r="H32" s="36">
        <f>H33</f>
        <v>0</v>
      </c>
      <c r="I32" s="36">
        <f>I33</f>
        <v>0</v>
      </c>
      <c r="J32" s="36">
        <f t="shared" si="4"/>
        <v>78213.834000000003</v>
      </c>
      <c r="P32" s="40"/>
    </row>
    <row r="33" spans="1:18" s="11" customFormat="1" ht="12" x14ac:dyDescent="0.2">
      <c r="A33" s="40"/>
      <c r="B33" s="43" t="s">
        <v>19</v>
      </c>
      <c r="C33" s="12">
        <v>961</v>
      </c>
      <c r="D33" s="12">
        <v>490</v>
      </c>
      <c r="E33" s="12">
        <v>11697.454</v>
      </c>
      <c r="F33" s="38">
        <v>3294.1</v>
      </c>
      <c r="G33" s="39">
        <v>63222.28</v>
      </c>
      <c r="H33" s="38">
        <v>0</v>
      </c>
      <c r="I33" s="38">
        <v>0</v>
      </c>
      <c r="J33" s="36">
        <f t="shared" si="4"/>
        <v>78213.834000000003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158</v>
      </c>
      <c r="D34" s="36">
        <f t="shared" si="9"/>
        <v>108</v>
      </c>
      <c r="E34" s="36">
        <f t="shared" si="9"/>
        <v>2470.3299999999995</v>
      </c>
      <c r="F34" s="36">
        <f t="shared" si="9"/>
        <v>812.12</v>
      </c>
      <c r="G34" s="36">
        <f t="shared" si="9"/>
        <v>467417.56999999995</v>
      </c>
      <c r="H34" s="36">
        <f t="shared" si="9"/>
        <v>0</v>
      </c>
      <c r="I34" s="36">
        <f t="shared" si="9"/>
        <v>0</v>
      </c>
      <c r="J34" s="36">
        <f t="shared" si="4"/>
        <v>470700.01999999996</v>
      </c>
      <c r="P34" s="40"/>
    </row>
    <row r="35" spans="1:18" s="11" customFormat="1" ht="12" x14ac:dyDescent="0.2">
      <c r="B35" s="41" t="s">
        <v>21</v>
      </c>
      <c r="C35" s="12">
        <v>158</v>
      </c>
      <c r="D35" s="12">
        <v>108</v>
      </c>
      <c r="E35" s="12">
        <v>2470.3299999999995</v>
      </c>
      <c r="F35" s="38">
        <v>812.12</v>
      </c>
      <c r="G35" s="39">
        <v>467417.56999999995</v>
      </c>
      <c r="H35" s="38">
        <v>0</v>
      </c>
      <c r="I35" s="38">
        <v>0</v>
      </c>
      <c r="J35" s="36">
        <f t="shared" si="4"/>
        <v>470700.01999999996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475</v>
      </c>
      <c r="D36" s="36">
        <f t="shared" si="10"/>
        <v>300</v>
      </c>
      <c r="E36" s="36">
        <f>E37</f>
        <v>7464</v>
      </c>
      <c r="F36" s="36">
        <f>F37</f>
        <v>1513</v>
      </c>
      <c r="G36" s="36">
        <f>G37</f>
        <v>30019</v>
      </c>
      <c r="H36" s="36">
        <f>H37</f>
        <v>39</v>
      </c>
      <c r="I36" s="36">
        <f>I37</f>
        <v>0</v>
      </c>
      <c r="J36" s="36">
        <f t="shared" si="4"/>
        <v>39035</v>
      </c>
      <c r="P36" s="40"/>
    </row>
    <row r="37" spans="1:18" s="11" customFormat="1" ht="12" x14ac:dyDescent="0.2">
      <c r="B37" s="43" t="s">
        <v>23</v>
      </c>
      <c r="C37" s="12">
        <v>475</v>
      </c>
      <c r="D37" s="12">
        <v>300</v>
      </c>
      <c r="E37" s="12">
        <v>7464</v>
      </c>
      <c r="F37" s="38">
        <v>1513</v>
      </c>
      <c r="G37" s="39">
        <v>30019</v>
      </c>
      <c r="H37" s="38">
        <v>39</v>
      </c>
      <c r="I37" s="38">
        <v>0</v>
      </c>
      <c r="J37" s="36">
        <f t="shared" si="4"/>
        <v>39035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/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/>
      <c r="D45" s="12"/>
      <c r="E45" s="12"/>
      <c r="F45" s="46"/>
      <c r="G45" s="47">
        <v>0</v>
      </c>
      <c r="H45" s="39"/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/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15" zoomScale="80" zoomScaleNormal="80" zoomScaleSheetLayoutView="100" workbookViewId="0">
      <selection activeCell="A53" sqref="A53:XFD56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51396</v>
      </c>
      <c r="D19" s="25">
        <f t="shared" si="0"/>
        <v>30478</v>
      </c>
      <c r="E19" s="25">
        <f t="shared" si="0"/>
        <v>585019.29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585019.29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51396</v>
      </c>
      <c r="D22" s="34">
        <f t="shared" si="1"/>
        <v>30478</v>
      </c>
      <c r="E22" s="34">
        <f t="shared" si="1"/>
        <v>585019.29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585019.29</v>
      </c>
      <c r="M22" s="19"/>
    </row>
    <row r="23" spans="2:16" ht="13.2" x14ac:dyDescent="0.25">
      <c r="B23" s="62" t="s">
        <v>9</v>
      </c>
      <c r="C23" s="63">
        <f>C24+C28+C34+C36+C32+C26</f>
        <v>51396</v>
      </c>
      <c r="D23" s="63">
        <f t="shared" ref="D23:F23" si="2">D24+D28+D34+D36+D32+D26</f>
        <v>30478</v>
      </c>
      <c r="E23" s="63">
        <f t="shared" si="2"/>
        <v>585019.29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0</v>
      </c>
      <c r="J23" s="64">
        <f t="shared" ref="J23:J43" si="4">SUM(E23:I23)</f>
        <v>585019.29</v>
      </c>
      <c r="M23" s="19"/>
    </row>
    <row r="24" spans="2:16" ht="13.2" x14ac:dyDescent="0.2">
      <c r="B24" s="10" t="s">
        <v>10</v>
      </c>
      <c r="C24" s="36">
        <f t="shared" ref="C24:I24" si="5">C25</f>
        <v>194</v>
      </c>
      <c r="D24" s="36">
        <f t="shared" si="5"/>
        <v>194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ht="12" x14ac:dyDescent="0.2">
      <c r="B25" s="37" t="s">
        <v>11</v>
      </c>
      <c r="C25" s="12">
        <v>194</v>
      </c>
      <c r="D25" s="12">
        <v>194</v>
      </c>
      <c r="E25" s="12"/>
      <c r="F25" s="38"/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51202</v>
      </c>
      <c r="D28" s="42">
        <f t="shared" si="7"/>
        <v>30284</v>
      </c>
      <c r="E28" s="42">
        <f t="shared" si="7"/>
        <v>585019.29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585019.29</v>
      </c>
    </row>
    <row r="29" spans="2:16" s="11" customFormat="1" ht="12" x14ac:dyDescent="0.2">
      <c r="B29" s="43" t="s">
        <v>15</v>
      </c>
      <c r="C29" s="12">
        <v>20366</v>
      </c>
      <c r="D29" s="12">
        <v>12439</v>
      </c>
      <c r="E29" s="12">
        <v>198417.56000000006</v>
      </c>
      <c r="F29" s="38">
        <v>0</v>
      </c>
      <c r="G29" s="39">
        <v>0</v>
      </c>
      <c r="H29" s="38">
        <v>0</v>
      </c>
      <c r="I29" s="38"/>
      <c r="J29" s="36">
        <f t="shared" si="4"/>
        <v>198417.56000000006</v>
      </c>
      <c r="P29" s="40"/>
    </row>
    <row r="30" spans="2:16" s="11" customFormat="1" ht="12" x14ac:dyDescent="0.2">
      <c r="B30" s="43" t="s">
        <v>16</v>
      </c>
      <c r="C30" s="12">
        <v>30836</v>
      </c>
      <c r="D30" s="12">
        <v>17845</v>
      </c>
      <c r="E30" s="12">
        <v>386601.72999999992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386601.72999999992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17" zoomScale="80" zoomScaleNormal="80" zoomScaleSheetLayoutView="100" workbookViewId="0">
      <selection activeCell="L61" sqref="L61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12542</v>
      </c>
      <c r="D19" s="25">
        <f t="shared" si="0"/>
        <v>6681</v>
      </c>
      <c r="E19" s="25">
        <f t="shared" si="0"/>
        <v>49550.296000000009</v>
      </c>
      <c r="F19" s="25">
        <f t="shared" si="0"/>
        <v>370</v>
      </c>
      <c r="G19" s="25">
        <f t="shared" si="0"/>
        <v>0</v>
      </c>
      <c r="H19" s="25">
        <f t="shared" si="0"/>
        <v>0</v>
      </c>
      <c r="I19" s="25">
        <f t="shared" si="0"/>
        <v>3.93</v>
      </c>
      <c r="J19" s="25">
        <f>SUM(E19:I19)</f>
        <v>49924.22600000001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12542</v>
      </c>
      <c r="D22" s="34">
        <f t="shared" si="1"/>
        <v>6681</v>
      </c>
      <c r="E22" s="34">
        <f t="shared" si="1"/>
        <v>49550.296000000009</v>
      </c>
      <c r="F22" s="34">
        <f t="shared" si="1"/>
        <v>370</v>
      </c>
      <c r="G22" s="34">
        <f t="shared" si="1"/>
        <v>0</v>
      </c>
      <c r="H22" s="34">
        <f t="shared" si="1"/>
        <v>0</v>
      </c>
      <c r="I22" s="34">
        <f t="shared" si="1"/>
        <v>3.93</v>
      </c>
      <c r="J22" s="35">
        <f t="shared" si="1"/>
        <v>49924.22600000001</v>
      </c>
      <c r="M22" s="19"/>
    </row>
    <row r="23" spans="2:16" ht="13.2" x14ac:dyDescent="0.25">
      <c r="B23" s="62" t="s">
        <v>9</v>
      </c>
      <c r="C23" s="63">
        <f>C24+C28+C34+C36+C32+C26</f>
        <v>12542</v>
      </c>
      <c r="D23" s="63">
        <f t="shared" ref="D23:F23" si="2">D24+D28+D34+D36+D32+D26</f>
        <v>6681</v>
      </c>
      <c r="E23" s="63">
        <f t="shared" si="2"/>
        <v>49550.296000000009</v>
      </c>
      <c r="F23" s="63">
        <f t="shared" si="2"/>
        <v>370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3.93</v>
      </c>
      <c r="J23" s="64">
        <f t="shared" ref="J23:J43" si="4">SUM(E23:I23)</f>
        <v>49924.22600000001</v>
      </c>
      <c r="M23" s="19"/>
    </row>
    <row r="24" spans="2:16" ht="13.2" x14ac:dyDescent="0.2">
      <c r="B24" s="10" t="s">
        <v>10</v>
      </c>
      <c r="C24" s="36">
        <f t="shared" ref="C24:I24" si="5">C25</f>
        <v>578</v>
      </c>
      <c r="D24" s="36">
        <f t="shared" si="5"/>
        <v>298</v>
      </c>
      <c r="E24" s="36">
        <f t="shared" si="5"/>
        <v>4297.7619999999988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4297.7619999999988</v>
      </c>
      <c r="M24" s="19"/>
    </row>
    <row r="25" spans="2:16" s="11" customFormat="1" ht="12" x14ac:dyDescent="0.2">
      <c r="B25" s="37" t="s">
        <v>11</v>
      </c>
      <c r="C25" s="12">
        <v>578</v>
      </c>
      <c r="D25" s="12">
        <v>298</v>
      </c>
      <c r="E25" s="12">
        <v>4297.7619999999988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4297.7619999999988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11922</v>
      </c>
      <c r="D28" s="42">
        <f t="shared" si="7"/>
        <v>6362</v>
      </c>
      <c r="E28" s="42">
        <f t="shared" si="7"/>
        <v>45137.581000000006</v>
      </c>
      <c r="F28" s="42">
        <f t="shared" si="7"/>
        <v>370</v>
      </c>
      <c r="G28" s="42">
        <f t="shared" si="7"/>
        <v>0</v>
      </c>
      <c r="H28" s="42">
        <f t="shared" si="7"/>
        <v>0</v>
      </c>
      <c r="I28" s="42">
        <f t="shared" si="7"/>
        <v>3.93</v>
      </c>
      <c r="J28" s="36">
        <f t="shared" si="4"/>
        <v>45511.511000000006</v>
      </c>
    </row>
    <row r="29" spans="2:16" s="11" customFormat="1" ht="12" x14ac:dyDescent="0.2">
      <c r="B29" s="43" t="s">
        <v>15</v>
      </c>
      <c r="C29" s="12">
        <v>5376</v>
      </c>
      <c r="D29" s="12">
        <v>2768</v>
      </c>
      <c r="E29" s="12">
        <v>18376.620000000003</v>
      </c>
      <c r="F29" s="38">
        <v>370</v>
      </c>
      <c r="G29" s="39">
        <v>0</v>
      </c>
      <c r="H29" s="38">
        <v>0</v>
      </c>
      <c r="I29" s="38">
        <v>3.93</v>
      </c>
      <c r="J29" s="36">
        <f t="shared" si="4"/>
        <v>18750.550000000003</v>
      </c>
      <c r="P29" s="40"/>
    </row>
    <row r="30" spans="2:16" s="11" customFormat="1" ht="12" x14ac:dyDescent="0.2">
      <c r="B30" s="43" t="s">
        <v>16</v>
      </c>
      <c r="C30" s="12">
        <v>6546</v>
      </c>
      <c r="D30" s="12">
        <v>3594</v>
      </c>
      <c r="E30" s="12">
        <v>26760.960999999999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26760.960999999999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42</v>
      </c>
      <c r="D32" s="36">
        <f t="shared" si="8"/>
        <v>21</v>
      </c>
      <c r="E32" s="36">
        <f>E33</f>
        <v>114.953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114.953</v>
      </c>
      <c r="P32" s="40"/>
    </row>
    <row r="33" spans="1:18" s="11" customFormat="1" ht="12" x14ac:dyDescent="0.2">
      <c r="A33" s="40"/>
      <c r="B33" s="43" t="s">
        <v>19</v>
      </c>
      <c r="C33" s="12">
        <v>42</v>
      </c>
      <c r="D33" s="12">
        <v>21</v>
      </c>
      <c r="E33" s="12">
        <v>114.953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114.953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ht="12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6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21" zoomScale="90" zoomScaleNormal="90" zoomScaleSheetLayoutView="100" workbookViewId="0">
      <selection activeCell="B52" sqref="B52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22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4.4" thickBot="1" x14ac:dyDescent="0.25">
      <c r="B19" s="24" t="s">
        <v>6</v>
      </c>
      <c r="C19" s="25">
        <f t="shared" ref="C19:I19" si="0">+C22+C47</f>
        <v>11553</v>
      </c>
      <c r="D19" s="25">
        <f t="shared" si="0"/>
        <v>5887</v>
      </c>
      <c r="E19" s="25">
        <f t="shared" si="0"/>
        <v>7547.09</v>
      </c>
      <c r="F19" s="25">
        <f t="shared" si="0"/>
        <v>25929.306</v>
      </c>
      <c r="G19" s="25">
        <f t="shared" si="0"/>
        <v>0</v>
      </c>
      <c r="H19" s="25">
        <f t="shared" si="0"/>
        <v>47582.869999999995</v>
      </c>
      <c r="I19" s="25">
        <f t="shared" si="0"/>
        <v>280</v>
      </c>
      <c r="J19" s="25">
        <f>SUM(E19:I19)</f>
        <v>81339.266000000003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.2" x14ac:dyDescent="0.2">
      <c r="B22" s="33" t="s">
        <v>8</v>
      </c>
      <c r="C22" s="34">
        <f t="shared" ref="C22:J22" si="1">+C23+C38</f>
        <v>11553</v>
      </c>
      <c r="D22" s="34">
        <f t="shared" si="1"/>
        <v>5887</v>
      </c>
      <c r="E22" s="34">
        <f t="shared" si="1"/>
        <v>7547.09</v>
      </c>
      <c r="F22" s="34">
        <f t="shared" si="1"/>
        <v>24482.416000000001</v>
      </c>
      <c r="G22" s="34">
        <f t="shared" si="1"/>
        <v>0</v>
      </c>
      <c r="H22" s="34">
        <f t="shared" si="1"/>
        <v>47582.869999999995</v>
      </c>
      <c r="I22" s="34">
        <f t="shared" si="1"/>
        <v>280</v>
      </c>
      <c r="J22" s="35">
        <f t="shared" si="1"/>
        <v>79892.375999999989</v>
      </c>
      <c r="M22" s="19"/>
    </row>
    <row r="23" spans="2:16" ht="13.2" x14ac:dyDescent="0.25">
      <c r="B23" s="62" t="s">
        <v>9</v>
      </c>
      <c r="C23" s="63">
        <f>C24+C28+C34+C36+C32+C26</f>
        <v>10611</v>
      </c>
      <c r="D23" s="63">
        <f t="shared" ref="D23:F23" si="2">D24+D28+D34+D36+D32+D26</f>
        <v>5415</v>
      </c>
      <c r="E23" s="63">
        <f t="shared" si="2"/>
        <v>0</v>
      </c>
      <c r="F23" s="63">
        <f t="shared" si="2"/>
        <v>6439.8660000000009</v>
      </c>
      <c r="G23" s="63">
        <f>G24+G28+G34+G36+G32+G26</f>
        <v>0</v>
      </c>
      <c r="H23" s="63">
        <f t="shared" ref="H23:I23" si="3">H24+H28+H34+H36+H32+H26</f>
        <v>42569.259999999995</v>
      </c>
      <c r="I23" s="63">
        <f t="shared" si="3"/>
        <v>0</v>
      </c>
      <c r="J23" s="64">
        <f t="shared" ref="J23:J43" si="4">SUM(E23:I23)</f>
        <v>49009.125999999997</v>
      </c>
      <c r="M23" s="19"/>
    </row>
    <row r="24" spans="2:16" ht="13.2" x14ac:dyDescent="0.2">
      <c r="B24" s="10" t="s">
        <v>10</v>
      </c>
      <c r="C24" s="36">
        <f t="shared" ref="C24:I24" si="5">C25</f>
        <v>1538</v>
      </c>
      <c r="D24" s="36">
        <f t="shared" si="5"/>
        <v>779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ht="12" x14ac:dyDescent="0.2">
      <c r="B25" s="37" t="s">
        <v>11</v>
      </c>
      <c r="C25" s="12">
        <v>1538</v>
      </c>
      <c r="D25" s="12">
        <v>779</v>
      </c>
      <c r="E25" s="12">
        <v>0</v>
      </c>
      <c r="F25" s="38"/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3.2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ht="12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/>
      <c r="H27" s="38">
        <v>0</v>
      </c>
      <c r="I27" s="38">
        <v>0</v>
      </c>
      <c r="J27" s="36">
        <f t="shared" si="4"/>
        <v>0</v>
      </c>
    </row>
    <row r="28" spans="2:16" ht="13.2" x14ac:dyDescent="0.2">
      <c r="B28" s="10" t="s">
        <v>14</v>
      </c>
      <c r="C28" s="42">
        <f t="shared" ref="C28:I28" si="7">SUM(C29:C31)</f>
        <v>9073</v>
      </c>
      <c r="D28" s="42">
        <f t="shared" si="7"/>
        <v>4636</v>
      </c>
      <c r="E28" s="42">
        <f t="shared" si="7"/>
        <v>0</v>
      </c>
      <c r="F28" s="42">
        <f t="shared" si="7"/>
        <v>0</v>
      </c>
      <c r="G28" s="42">
        <f t="shared" si="7"/>
        <v>0</v>
      </c>
      <c r="H28" s="42">
        <f t="shared" si="7"/>
        <v>42569.259999999995</v>
      </c>
      <c r="I28" s="42">
        <f t="shared" si="7"/>
        <v>0</v>
      </c>
      <c r="J28" s="36">
        <f t="shared" si="4"/>
        <v>42569.259999999995</v>
      </c>
    </row>
    <row r="29" spans="2:16" s="11" customFormat="1" ht="12" x14ac:dyDescent="0.2">
      <c r="B29" s="43" t="s">
        <v>15</v>
      </c>
      <c r="C29" s="12">
        <v>9073</v>
      </c>
      <c r="D29" s="12">
        <v>4636</v>
      </c>
      <c r="E29" s="12">
        <v>0</v>
      </c>
      <c r="F29" s="38">
        <v>0</v>
      </c>
      <c r="G29" s="39">
        <v>0</v>
      </c>
      <c r="H29" s="38">
        <v>42569.259999999995</v>
      </c>
      <c r="I29" s="38">
        <v>0</v>
      </c>
      <c r="J29" s="36">
        <f t="shared" si="4"/>
        <v>42569.259999999995</v>
      </c>
      <c r="P29" s="40"/>
    </row>
    <row r="30" spans="2:16" s="11" customFormat="1" ht="12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ht="12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3.2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ht="12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/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3.2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6439.8660000000009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6439.8660000000009</v>
      </c>
      <c r="P34" s="40"/>
    </row>
    <row r="35" spans="1:18" s="11" customFormat="1" ht="12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6439.8660000000009</v>
      </c>
      <c r="G35" s="39"/>
      <c r="H35" s="38"/>
      <c r="I35" s="38">
        <v>0</v>
      </c>
      <c r="J35" s="36">
        <f t="shared" si="4"/>
        <v>6439.8660000000009</v>
      </c>
      <c r="P35" s="40"/>
    </row>
    <row r="36" spans="1:18" s="11" customFormat="1" ht="13.2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ht="12" x14ac:dyDescent="0.2">
      <c r="B37" s="43" t="s">
        <v>23</v>
      </c>
      <c r="C37" s="12"/>
      <c r="D37" s="12"/>
      <c r="E37" s="12">
        <v>0</v>
      </c>
      <c r="F37" s="38"/>
      <c r="G37" s="39">
        <v>0</v>
      </c>
      <c r="H37" s="38"/>
      <c r="I37" s="38">
        <v>0</v>
      </c>
      <c r="J37" s="36">
        <f t="shared" si="4"/>
        <v>0</v>
      </c>
      <c r="P37" s="40"/>
    </row>
    <row r="38" spans="1:18" ht="13.2" x14ac:dyDescent="0.25">
      <c r="B38" s="62" t="s">
        <v>24</v>
      </c>
      <c r="C38" s="63">
        <f>C39+C41+C44</f>
        <v>942</v>
      </c>
      <c r="D38" s="63">
        <f>D39+D41+D44</f>
        <v>472</v>
      </c>
      <c r="E38" s="63">
        <f>E39+E41+E44</f>
        <v>7547.09</v>
      </c>
      <c r="F38" s="63">
        <f>F39+F41+F44</f>
        <v>18042.55</v>
      </c>
      <c r="G38" s="63">
        <f t="shared" ref="G38:I38" si="11">G39+G41+G44</f>
        <v>0</v>
      </c>
      <c r="H38" s="63">
        <f t="shared" si="11"/>
        <v>5013.6099999999997</v>
      </c>
      <c r="I38" s="63">
        <f t="shared" si="11"/>
        <v>280</v>
      </c>
      <c r="J38" s="63">
        <f>SUM(E38:I38)</f>
        <v>30883.25</v>
      </c>
      <c r="Q38" s="11"/>
      <c r="R38" s="11"/>
    </row>
    <row r="39" spans="1:18" ht="13.2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9910</v>
      </c>
      <c r="G39" s="36">
        <f>G40</f>
        <v>0</v>
      </c>
      <c r="H39" s="36">
        <f>H40</f>
        <v>0</v>
      </c>
      <c r="I39" s="36">
        <f>I40</f>
        <v>21</v>
      </c>
      <c r="J39" s="36">
        <f t="shared" si="4"/>
        <v>9931</v>
      </c>
      <c r="Q39" s="11"/>
      <c r="R39" s="11"/>
    </row>
    <row r="40" spans="1:18" s="11" customFormat="1" ht="12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9910</v>
      </c>
      <c r="G40" s="39">
        <v>0</v>
      </c>
      <c r="H40" s="38">
        <v>0</v>
      </c>
      <c r="I40" s="38">
        <v>21</v>
      </c>
      <c r="J40" s="36">
        <f t="shared" si="4"/>
        <v>9931</v>
      </c>
      <c r="P40" s="40"/>
    </row>
    <row r="41" spans="1:18" s="11" customFormat="1" ht="13.2" x14ac:dyDescent="0.2">
      <c r="B41" s="10" t="s">
        <v>27</v>
      </c>
      <c r="C41" s="42">
        <f t="shared" ref="C41:I41" si="13">SUM(C42:C43)</f>
        <v>42</v>
      </c>
      <c r="D41" s="42">
        <f t="shared" si="13"/>
        <v>22</v>
      </c>
      <c r="E41" s="42">
        <f t="shared" si="13"/>
        <v>347.09000000000003</v>
      </c>
      <c r="F41" s="42">
        <f t="shared" si="13"/>
        <v>6004.77</v>
      </c>
      <c r="G41" s="42">
        <f t="shared" si="13"/>
        <v>0</v>
      </c>
      <c r="H41" s="42">
        <f t="shared" si="13"/>
        <v>0</v>
      </c>
      <c r="I41" s="42">
        <f t="shared" si="13"/>
        <v>259</v>
      </c>
      <c r="J41" s="36">
        <f t="shared" si="4"/>
        <v>6610.8600000000006</v>
      </c>
      <c r="P41" s="40"/>
    </row>
    <row r="42" spans="1:18" s="11" customFormat="1" ht="12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3925</v>
      </c>
      <c r="G42" s="39">
        <v>0</v>
      </c>
      <c r="H42" s="38">
        <v>0</v>
      </c>
      <c r="I42" s="38">
        <v>259</v>
      </c>
      <c r="J42" s="36">
        <f t="shared" si="4"/>
        <v>4184</v>
      </c>
      <c r="P42" s="40"/>
    </row>
    <row r="43" spans="1:18" s="11" customFormat="1" ht="12" x14ac:dyDescent="0.2">
      <c r="B43" s="43" t="s">
        <v>29</v>
      </c>
      <c r="C43" s="12">
        <v>42</v>
      </c>
      <c r="D43" s="12">
        <v>22</v>
      </c>
      <c r="E43" s="12">
        <v>347.09000000000003</v>
      </c>
      <c r="F43" s="38">
        <v>2079.7700000000004</v>
      </c>
      <c r="G43" s="39">
        <v>0</v>
      </c>
      <c r="H43" s="38">
        <v>0</v>
      </c>
      <c r="I43" s="38">
        <v>0</v>
      </c>
      <c r="J43" s="36">
        <f t="shared" si="4"/>
        <v>2426.8600000000006</v>
      </c>
      <c r="P43" s="40"/>
    </row>
    <row r="44" spans="1:18" s="11" customFormat="1" ht="13.2" x14ac:dyDescent="0.2">
      <c r="B44" s="10" t="s">
        <v>30</v>
      </c>
      <c r="C44" s="36">
        <f t="shared" ref="C44:D44" si="14">C45</f>
        <v>900</v>
      </c>
      <c r="D44" s="36">
        <f t="shared" si="14"/>
        <v>450</v>
      </c>
      <c r="E44" s="36">
        <f>E45</f>
        <v>7200</v>
      </c>
      <c r="F44" s="36">
        <f>F45</f>
        <v>2127.7799999999997</v>
      </c>
      <c r="G44" s="36">
        <f>G45</f>
        <v>0</v>
      </c>
      <c r="H44" s="36">
        <f>H45</f>
        <v>5013.6099999999997</v>
      </c>
      <c r="I44" s="36">
        <f>I45</f>
        <v>0</v>
      </c>
      <c r="J44" s="36">
        <f>SUM(E44:I44)</f>
        <v>14341.39</v>
      </c>
      <c r="P44" s="40"/>
    </row>
    <row r="45" spans="1:18" s="11" customFormat="1" ht="12.6" thickBot="1" x14ac:dyDescent="0.25">
      <c r="B45" s="45" t="s">
        <v>41</v>
      </c>
      <c r="C45" s="12">
        <v>900</v>
      </c>
      <c r="D45" s="12">
        <v>450</v>
      </c>
      <c r="E45" s="12">
        <v>7200</v>
      </c>
      <c r="F45" s="46">
        <v>2127.7799999999997</v>
      </c>
      <c r="G45" s="47">
        <v>0</v>
      </c>
      <c r="H45" s="39">
        <v>5013.6099999999997</v>
      </c>
      <c r="I45" s="46">
        <v>0</v>
      </c>
      <c r="J45" s="48">
        <f>SUM(E45:I45)</f>
        <v>14341.39</v>
      </c>
      <c r="P45" s="40"/>
    </row>
    <row r="46" spans="1:18" ht="14.4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.2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1446.89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1446.89</v>
      </c>
    </row>
    <row r="48" spans="1:18" ht="13.2" x14ac:dyDescent="0.25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1446.89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1446.89</v>
      </c>
    </row>
    <row r="49" spans="2:16" ht="13.2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t="12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3.2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1446.89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1446.89</v>
      </c>
      <c r="P51" s="40"/>
    </row>
    <row r="52" spans="2:16" s="40" customFormat="1" ht="12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1446.89</v>
      </c>
      <c r="G52" s="39">
        <v>0</v>
      </c>
      <c r="H52" s="38">
        <v>0</v>
      </c>
      <c r="I52" s="38">
        <v>0</v>
      </c>
      <c r="J52" s="51">
        <f t="shared" si="18"/>
        <v>1446.89</v>
      </c>
    </row>
    <row r="53" spans="2:16" s="40" customFormat="1" ht="13.2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t="12" hidden="1" x14ac:dyDescent="0.2">
      <c r="B54" s="43" t="s">
        <v>45</v>
      </c>
      <c r="C54" s="12">
        <v>0</v>
      </c>
      <c r="D54" s="12">
        <v>0</v>
      </c>
      <c r="E54" s="12">
        <v>0</v>
      </c>
      <c r="F54" s="12"/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3.2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t="12" hidden="1" x14ac:dyDescent="0.2">
      <c r="B56" s="43" t="s">
        <v>47</v>
      </c>
      <c r="C56" s="12">
        <v>0</v>
      </c>
      <c r="D56" s="12">
        <v>0</v>
      </c>
      <c r="E56" s="12">
        <v>0</v>
      </c>
      <c r="F56" s="12"/>
      <c r="G56" s="12">
        <v>0</v>
      </c>
      <c r="H56" s="12"/>
      <c r="I56" s="12">
        <v>0</v>
      </c>
      <c r="J56" s="51">
        <f>SUM(E56:I56)</f>
        <v>0</v>
      </c>
    </row>
    <row r="57" spans="2:16" ht="13.2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3.2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6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ht="12" x14ac:dyDescent="0.25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2020-02-13T16:36:40Z</dcterms:created>
  <dcterms:modified xsi:type="dcterms:W3CDTF">2025-07-01T21:58:28Z</dcterms:modified>
</cp:coreProperties>
</file>