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ncco\Downloads\"/>
    </mc:Choice>
  </mc:AlternateContent>
  <xr:revisionPtr revIDLastSave="0" documentId="8_{BFC748CF-A47A-4732-806A-D7749393673C}" xr6:coauthVersionLast="47" xr6:coauthVersionMax="47" xr10:uidLastSave="{00000000-0000-0000-0000-000000000000}"/>
  <bookViews>
    <workbookView xWindow="-108" yWindow="-108" windowWidth="23256" windowHeight="13896" tabRatio="858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9" l="1"/>
  <c r="M27" i="9"/>
  <c r="M31" i="9"/>
  <c r="M32" i="9"/>
  <c r="M35" i="9"/>
  <c r="M39" i="9"/>
  <c r="M45" i="9"/>
  <c r="M47" i="9"/>
  <c r="K26" i="9"/>
  <c r="J29" i="10"/>
  <c r="I28" i="10"/>
  <c r="H28" i="10"/>
  <c r="G28" i="10"/>
  <c r="F28" i="10"/>
  <c r="E28" i="10"/>
  <c r="D28" i="10"/>
  <c r="C28" i="10"/>
  <c r="J29" i="8"/>
  <c r="I28" i="8"/>
  <c r="H28" i="8"/>
  <c r="G28" i="8"/>
  <c r="F28" i="8"/>
  <c r="E28" i="8"/>
  <c r="D28" i="8"/>
  <c r="C28" i="8"/>
  <c r="J29" i="7"/>
  <c r="I28" i="7"/>
  <c r="H28" i="7"/>
  <c r="G28" i="7"/>
  <c r="F28" i="7"/>
  <c r="E28" i="7"/>
  <c r="D28" i="7"/>
  <c r="C28" i="7"/>
  <c r="J29" i="6"/>
  <c r="I28" i="6"/>
  <c r="H28" i="6"/>
  <c r="G28" i="6"/>
  <c r="F28" i="6"/>
  <c r="E28" i="6"/>
  <c r="D28" i="6"/>
  <c r="C28" i="6"/>
  <c r="J29" i="5"/>
  <c r="I28" i="5"/>
  <c r="H28" i="5"/>
  <c r="G28" i="5"/>
  <c r="F28" i="5"/>
  <c r="E28" i="5"/>
  <c r="D28" i="5"/>
  <c r="C28" i="5"/>
  <c r="J29" i="9"/>
  <c r="L28" i="9"/>
  <c r="K28" i="9"/>
  <c r="I28" i="9"/>
  <c r="H28" i="9"/>
  <c r="G28" i="9"/>
  <c r="F28" i="9"/>
  <c r="E28" i="9"/>
  <c r="D28" i="9"/>
  <c r="C28" i="9"/>
  <c r="J61" i="10"/>
  <c r="I60" i="10"/>
  <c r="I59" i="10" s="1"/>
  <c r="H60" i="10"/>
  <c r="H59" i="10" s="1"/>
  <c r="G60" i="10"/>
  <c r="G59" i="10" s="1"/>
  <c r="F60" i="10"/>
  <c r="F59" i="10" s="1"/>
  <c r="E60" i="10"/>
  <c r="E59" i="10" s="1"/>
  <c r="D60" i="10"/>
  <c r="D59" i="10" s="1"/>
  <c r="C60" i="10"/>
  <c r="C59" i="10" s="1"/>
  <c r="J58" i="10"/>
  <c r="I57" i="10"/>
  <c r="H57" i="10"/>
  <c r="G57" i="10"/>
  <c r="F57" i="10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D51" i="10"/>
  <c r="C51" i="10"/>
  <c r="J47" i="10"/>
  <c r="I46" i="10"/>
  <c r="H46" i="10"/>
  <c r="G46" i="10"/>
  <c r="F46" i="10"/>
  <c r="E46" i="10"/>
  <c r="D46" i="10"/>
  <c r="C46" i="10"/>
  <c r="J45" i="10"/>
  <c r="J44" i="10"/>
  <c r="I43" i="10"/>
  <c r="H43" i="10"/>
  <c r="G43" i="10"/>
  <c r="F43" i="10"/>
  <c r="E43" i="10"/>
  <c r="D43" i="10"/>
  <c r="C43" i="10"/>
  <c r="J42" i="10"/>
  <c r="I41" i="10"/>
  <c r="H41" i="10"/>
  <c r="G41" i="10"/>
  <c r="F41" i="10"/>
  <c r="E41" i="10"/>
  <c r="D41" i="10"/>
  <c r="C41" i="10"/>
  <c r="J39" i="10"/>
  <c r="I38" i="10"/>
  <c r="H38" i="10"/>
  <c r="G38" i="10"/>
  <c r="F38" i="10"/>
  <c r="E38" i="10"/>
  <c r="D38" i="10"/>
  <c r="C38" i="10"/>
  <c r="J37" i="10"/>
  <c r="I36" i="10"/>
  <c r="H36" i="10"/>
  <c r="G36" i="10"/>
  <c r="F36" i="10"/>
  <c r="F23" i="10" s="1"/>
  <c r="E36" i="10"/>
  <c r="D36" i="10"/>
  <c r="C36" i="10"/>
  <c r="J35" i="10"/>
  <c r="I34" i="10"/>
  <c r="H34" i="10"/>
  <c r="G34" i="10"/>
  <c r="F34" i="10"/>
  <c r="E34" i="10"/>
  <c r="D34" i="10"/>
  <c r="C34" i="10"/>
  <c r="J33" i="10"/>
  <c r="J32" i="10"/>
  <c r="J31" i="10"/>
  <c r="I30" i="10"/>
  <c r="H30" i="10"/>
  <c r="G30" i="10"/>
  <c r="F30" i="10"/>
  <c r="E30" i="10"/>
  <c r="D30" i="10"/>
  <c r="C30" i="10"/>
  <c r="J27" i="10"/>
  <c r="I26" i="10"/>
  <c r="H26" i="10"/>
  <c r="G26" i="10"/>
  <c r="F26" i="10"/>
  <c r="E26" i="10"/>
  <c r="D26" i="10"/>
  <c r="C26" i="10"/>
  <c r="J25" i="10"/>
  <c r="I24" i="10"/>
  <c r="H24" i="10"/>
  <c r="G24" i="10"/>
  <c r="F24" i="10"/>
  <c r="E24" i="10"/>
  <c r="D24" i="10"/>
  <c r="C24" i="10"/>
  <c r="J28" i="10" l="1"/>
  <c r="J28" i="8"/>
  <c r="G23" i="10"/>
  <c r="G22" i="10" s="1"/>
  <c r="I23" i="10"/>
  <c r="I22" i="10" s="1"/>
  <c r="I19" i="10" s="1"/>
  <c r="I40" i="10"/>
  <c r="C23" i="10"/>
  <c r="J34" i="10"/>
  <c r="I50" i="10"/>
  <c r="I49" i="10" s="1"/>
  <c r="H23" i="10"/>
  <c r="C40" i="10"/>
  <c r="D40" i="10"/>
  <c r="G40" i="10"/>
  <c r="E23" i="10"/>
  <c r="E22" i="10" s="1"/>
  <c r="J28" i="7"/>
  <c r="J51" i="10"/>
  <c r="J28" i="6"/>
  <c r="D23" i="10"/>
  <c r="E40" i="10"/>
  <c r="J59" i="10"/>
  <c r="H40" i="10"/>
  <c r="C50" i="10"/>
  <c r="C49" i="10" s="1"/>
  <c r="D50" i="10"/>
  <c r="D49" i="10" s="1"/>
  <c r="F40" i="10"/>
  <c r="E50" i="10"/>
  <c r="E49" i="10" s="1"/>
  <c r="J53" i="10"/>
  <c r="J36" i="10"/>
  <c r="J46" i="10"/>
  <c r="J57" i="10"/>
  <c r="J60" i="10"/>
  <c r="F50" i="10"/>
  <c r="F49" i="10" s="1"/>
  <c r="J30" i="10"/>
  <c r="J26" i="10"/>
  <c r="G50" i="10"/>
  <c r="G49" i="10" s="1"/>
  <c r="H50" i="10"/>
  <c r="H49" i="10" s="1"/>
  <c r="J28" i="5"/>
  <c r="J28" i="9"/>
  <c r="H22" i="10"/>
  <c r="H19" i="10" s="1"/>
  <c r="J24" i="10"/>
  <c r="J41" i="10"/>
  <c r="J43" i="10"/>
  <c r="J38" i="10"/>
  <c r="J55" i="10"/>
  <c r="C22" i="10" l="1"/>
  <c r="C19" i="10" s="1"/>
  <c r="D22" i="10"/>
  <c r="D19" i="10" s="1"/>
  <c r="G19" i="10"/>
  <c r="E19" i="10"/>
  <c r="J49" i="10"/>
  <c r="J40" i="10"/>
  <c r="J50" i="10"/>
  <c r="J23" i="10"/>
  <c r="F22" i="10"/>
  <c r="F19" i="10" s="1"/>
  <c r="J19" i="10" l="1"/>
  <c r="J22" i="10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7" i="6"/>
  <c r="D57" i="6"/>
  <c r="E57" i="6"/>
  <c r="F57" i="6"/>
  <c r="G57" i="6"/>
  <c r="H57" i="6"/>
  <c r="I57" i="6"/>
  <c r="J58" i="6"/>
  <c r="C60" i="6"/>
  <c r="C59" i="6" s="1"/>
  <c r="D60" i="6"/>
  <c r="D59" i="6" s="1"/>
  <c r="E60" i="6"/>
  <c r="E59" i="6" s="1"/>
  <c r="F60" i="6"/>
  <c r="F59" i="6" s="1"/>
  <c r="G60" i="6"/>
  <c r="G59" i="6" s="1"/>
  <c r="H60" i="6"/>
  <c r="H59" i="6" s="1"/>
  <c r="I60" i="6"/>
  <c r="I59" i="6" s="1"/>
  <c r="J55" i="6" l="1"/>
  <c r="D50" i="6"/>
  <c r="D49" i="6" s="1"/>
  <c r="J57" i="6"/>
  <c r="F50" i="6"/>
  <c r="F49" i="6" s="1"/>
  <c r="J53" i="6"/>
  <c r="I50" i="6"/>
  <c r="I49" i="6" s="1"/>
  <c r="E50" i="6"/>
  <c r="E49" i="6" s="1"/>
  <c r="H50" i="6"/>
  <c r="H49" i="6" s="1"/>
  <c r="G50" i="6"/>
  <c r="C50" i="6"/>
  <c r="C49" i="6" s="1"/>
  <c r="G49" i="6"/>
  <c r="J59" i="6"/>
  <c r="J60" i="6"/>
  <c r="J51" i="6"/>
  <c r="J61" i="8"/>
  <c r="I60" i="8"/>
  <c r="I59" i="8" s="1"/>
  <c r="H60" i="8"/>
  <c r="H59" i="8" s="1"/>
  <c r="G60" i="8"/>
  <c r="G59" i="8" s="1"/>
  <c r="F60" i="8"/>
  <c r="F59" i="8" s="1"/>
  <c r="E60" i="8"/>
  <c r="E59" i="8" s="1"/>
  <c r="D60" i="8"/>
  <c r="D59" i="8" s="1"/>
  <c r="C60" i="8"/>
  <c r="C59" i="8" s="1"/>
  <c r="J58" i="8"/>
  <c r="I57" i="8"/>
  <c r="H57" i="8"/>
  <c r="G57" i="8"/>
  <c r="F57" i="8"/>
  <c r="E57" i="8"/>
  <c r="D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61" i="7"/>
  <c r="I60" i="7"/>
  <c r="I59" i="7" s="1"/>
  <c r="H60" i="7"/>
  <c r="H59" i="7" s="1"/>
  <c r="G60" i="7"/>
  <c r="G59" i="7" s="1"/>
  <c r="F60" i="7"/>
  <c r="F59" i="7" s="1"/>
  <c r="E60" i="7"/>
  <c r="E59" i="7" s="1"/>
  <c r="D60" i="7"/>
  <c r="D59" i="7" s="1"/>
  <c r="C60" i="7"/>
  <c r="C59" i="7" s="1"/>
  <c r="J58" i="7"/>
  <c r="I57" i="7"/>
  <c r="H57" i="7"/>
  <c r="G57" i="7"/>
  <c r="F57" i="7"/>
  <c r="E57" i="7"/>
  <c r="D57" i="7"/>
  <c r="C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D51" i="7"/>
  <c r="C51" i="7"/>
  <c r="J61" i="6"/>
  <c r="D57" i="5"/>
  <c r="E57" i="5"/>
  <c r="F57" i="5"/>
  <c r="G57" i="5"/>
  <c r="H57" i="5"/>
  <c r="I57" i="5"/>
  <c r="D55" i="5"/>
  <c r="E55" i="5"/>
  <c r="F55" i="5"/>
  <c r="G55" i="5"/>
  <c r="H55" i="5"/>
  <c r="I55" i="5"/>
  <c r="J56" i="5"/>
  <c r="J58" i="5"/>
  <c r="J52" i="5"/>
  <c r="J54" i="5"/>
  <c r="D51" i="5"/>
  <c r="E51" i="5"/>
  <c r="F51" i="5"/>
  <c r="G51" i="5"/>
  <c r="H51" i="5"/>
  <c r="I51" i="5"/>
  <c r="C57" i="5"/>
  <c r="C55" i="5"/>
  <c r="C51" i="5"/>
  <c r="D50" i="8" l="1"/>
  <c r="D49" i="8" s="1"/>
  <c r="J53" i="7"/>
  <c r="H50" i="7"/>
  <c r="H49" i="7" s="1"/>
  <c r="H50" i="8"/>
  <c r="H49" i="8" s="1"/>
  <c r="J51" i="8"/>
  <c r="J55" i="8"/>
  <c r="J49" i="6"/>
  <c r="J50" i="6"/>
  <c r="J57" i="7"/>
  <c r="J59" i="8"/>
  <c r="J60" i="8"/>
  <c r="J53" i="8"/>
  <c r="J57" i="8"/>
  <c r="J59" i="7"/>
  <c r="J60" i="7"/>
  <c r="J51" i="7"/>
  <c r="J55" i="7"/>
  <c r="D50" i="7"/>
  <c r="D49" i="7" s="1"/>
  <c r="J51" i="5"/>
  <c r="G50" i="8"/>
  <c r="G49" i="8" s="1"/>
  <c r="F50" i="8"/>
  <c r="F49" i="8" s="1"/>
  <c r="C50" i="8"/>
  <c r="C49" i="8" s="1"/>
  <c r="I50" i="8"/>
  <c r="I49" i="8" s="1"/>
  <c r="F50" i="7"/>
  <c r="F49" i="7" s="1"/>
  <c r="C50" i="7"/>
  <c r="C49" i="7" s="1"/>
  <c r="G50" i="7"/>
  <c r="G49" i="7" s="1"/>
  <c r="I50" i="7"/>
  <c r="I49" i="7" s="1"/>
  <c r="J57" i="5"/>
  <c r="E50" i="8"/>
  <c r="E49" i="8" s="1"/>
  <c r="E50" i="7"/>
  <c r="E49" i="7" s="1"/>
  <c r="J55" i="5"/>
  <c r="J50" i="8" l="1"/>
  <c r="J50" i="7"/>
  <c r="J49" i="8"/>
  <c r="J49" i="7"/>
  <c r="J61" i="9"/>
  <c r="L60" i="9"/>
  <c r="L59" i="9" s="1"/>
  <c r="K60" i="9"/>
  <c r="K59" i="9" s="1"/>
  <c r="I60" i="9"/>
  <c r="I59" i="9" s="1"/>
  <c r="H60" i="9"/>
  <c r="H59" i="9" s="1"/>
  <c r="G60" i="9"/>
  <c r="G59" i="9" s="1"/>
  <c r="F60" i="9"/>
  <c r="F59" i="9" s="1"/>
  <c r="E60" i="9"/>
  <c r="E59" i="9" s="1"/>
  <c r="D60" i="9"/>
  <c r="D59" i="9" s="1"/>
  <c r="C60" i="9"/>
  <c r="C59" i="9" s="1"/>
  <c r="J58" i="9"/>
  <c r="L57" i="9"/>
  <c r="K57" i="9"/>
  <c r="I57" i="9"/>
  <c r="H57" i="9"/>
  <c r="G57" i="9"/>
  <c r="F57" i="9"/>
  <c r="E57" i="9"/>
  <c r="D57" i="9"/>
  <c r="C57" i="9"/>
  <c r="J56" i="9"/>
  <c r="L55" i="9"/>
  <c r="K55" i="9"/>
  <c r="I55" i="9"/>
  <c r="H55" i="9"/>
  <c r="G55" i="9"/>
  <c r="F55" i="9"/>
  <c r="E55" i="9"/>
  <c r="C55" i="9"/>
  <c r="J54" i="9"/>
  <c r="N54" i="9" s="1"/>
  <c r="L53" i="9"/>
  <c r="K53" i="9"/>
  <c r="I53" i="9"/>
  <c r="H53" i="9"/>
  <c r="G53" i="9"/>
  <c r="F53" i="9"/>
  <c r="E53" i="9"/>
  <c r="D53" i="9"/>
  <c r="C53" i="9"/>
  <c r="J52" i="9"/>
  <c r="J51" i="9" s="1"/>
  <c r="L51" i="9"/>
  <c r="K51" i="9"/>
  <c r="I51" i="9"/>
  <c r="H51" i="9"/>
  <c r="G51" i="9"/>
  <c r="F51" i="9"/>
  <c r="E51" i="9"/>
  <c r="D51" i="9"/>
  <c r="C51" i="9"/>
  <c r="J47" i="9"/>
  <c r="N47" i="9" s="1"/>
  <c r="L46" i="9"/>
  <c r="K46" i="9"/>
  <c r="I46" i="9"/>
  <c r="H46" i="9"/>
  <c r="G46" i="9"/>
  <c r="F46" i="9"/>
  <c r="E46" i="9"/>
  <c r="D46" i="9"/>
  <c r="C46" i="9"/>
  <c r="J45" i="9"/>
  <c r="N45" i="9" s="1"/>
  <c r="J44" i="9"/>
  <c r="N44" i="9" s="1"/>
  <c r="L43" i="9"/>
  <c r="K43" i="9"/>
  <c r="I43" i="9"/>
  <c r="H43" i="9"/>
  <c r="G43" i="9"/>
  <c r="F43" i="9"/>
  <c r="E43" i="9"/>
  <c r="D43" i="9"/>
  <c r="C43" i="9"/>
  <c r="J42" i="9"/>
  <c r="N42" i="9" s="1"/>
  <c r="L41" i="9"/>
  <c r="K41" i="9"/>
  <c r="I41" i="9"/>
  <c r="H41" i="9"/>
  <c r="G41" i="9"/>
  <c r="F41" i="9"/>
  <c r="E41" i="9"/>
  <c r="D41" i="9"/>
  <c r="C41" i="9"/>
  <c r="J39" i="9"/>
  <c r="N39" i="9" s="1"/>
  <c r="L38" i="9"/>
  <c r="K38" i="9"/>
  <c r="I38" i="9"/>
  <c r="H38" i="9"/>
  <c r="G38" i="9"/>
  <c r="F38" i="9"/>
  <c r="E38" i="9"/>
  <c r="D38" i="9"/>
  <c r="C38" i="9"/>
  <c r="M38" i="9" s="1"/>
  <c r="J37" i="9"/>
  <c r="N37" i="9" s="1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J32" i="9"/>
  <c r="N32" i="9" s="1"/>
  <c r="J31" i="9"/>
  <c r="N31" i="9" s="1"/>
  <c r="L30" i="9"/>
  <c r="K30" i="9"/>
  <c r="I30" i="9"/>
  <c r="H30" i="9"/>
  <c r="G30" i="9"/>
  <c r="F30" i="9"/>
  <c r="E30" i="9"/>
  <c r="D30" i="9"/>
  <c r="C30" i="9"/>
  <c r="J27" i="9"/>
  <c r="N27" i="9" s="1"/>
  <c r="L26" i="9"/>
  <c r="I26" i="9"/>
  <c r="H26" i="9"/>
  <c r="G26" i="9"/>
  <c r="F26" i="9"/>
  <c r="E26" i="9"/>
  <c r="D26" i="9"/>
  <c r="C26" i="9"/>
  <c r="M26" i="9" s="1"/>
  <c r="J25" i="9"/>
  <c r="N25" i="9" s="1"/>
  <c r="L24" i="9"/>
  <c r="K24" i="9"/>
  <c r="I24" i="9"/>
  <c r="H24" i="9"/>
  <c r="G24" i="9"/>
  <c r="F24" i="9"/>
  <c r="E24" i="9"/>
  <c r="E23" i="9" s="1"/>
  <c r="D24" i="9"/>
  <c r="C24" i="9"/>
  <c r="C23" i="9" l="1"/>
  <c r="M30" i="9"/>
  <c r="M34" i="9"/>
  <c r="M46" i="9"/>
  <c r="M43" i="9"/>
  <c r="M24" i="9"/>
  <c r="D23" i="9"/>
  <c r="I23" i="9"/>
  <c r="H23" i="9"/>
  <c r="G23" i="9"/>
  <c r="F23" i="9"/>
  <c r="I40" i="9"/>
  <c r="G40" i="9"/>
  <c r="K40" i="9"/>
  <c r="C40" i="9"/>
  <c r="C50" i="9"/>
  <c r="C49" i="9" s="1"/>
  <c r="J26" i="9"/>
  <c r="N26" i="9" s="1"/>
  <c r="J24" i="9"/>
  <c r="N24" i="9" s="1"/>
  <c r="L40" i="9"/>
  <c r="L23" i="9"/>
  <c r="K23" i="9"/>
  <c r="J38" i="9"/>
  <c r="N38" i="9" s="1"/>
  <c r="J36" i="9"/>
  <c r="N36" i="9" s="1"/>
  <c r="J34" i="9"/>
  <c r="N34" i="9" s="1"/>
  <c r="J30" i="9"/>
  <c r="N30" i="9" s="1"/>
  <c r="J41" i="9"/>
  <c r="N41" i="9" s="1"/>
  <c r="J43" i="9"/>
  <c r="N43" i="9" s="1"/>
  <c r="G50" i="9"/>
  <c r="G49" i="9" s="1"/>
  <c r="E40" i="9"/>
  <c r="J53" i="9"/>
  <c r="N53" i="9" s="1"/>
  <c r="E50" i="9"/>
  <c r="E49" i="9" s="1"/>
  <c r="I50" i="9"/>
  <c r="I49" i="9" s="1"/>
  <c r="D40" i="9"/>
  <c r="H40" i="9"/>
  <c r="J46" i="9"/>
  <c r="N46" i="9" s="1"/>
  <c r="J55" i="9"/>
  <c r="K50" i="9"/>
  <c r="K49" i="9" s="1"/>
  <c r="D50" i="9"/>
  <c r="D49" i="9" s="1"/>
  <c r="H50" i="9"/>
  <c r="H49" i="9" s="1"/>
  <c r="J57" i="9"/>
  <c r="L50" i="9"/>
  <c r="L49" i="9" s="1"/>
  <c r="J59" i="9"/>
  <c r="J60" i="9"/>
  <c r="F40" i="9"/>
  <c r="F50" i="9"/>
  <c r="F49" i="9" s="1"/>
  <c r="G22" i="9" l="1"/>
  <c r="G19" i="9" s="1"/>
  <c r="I22" i="9"/>
  <c r="I19" i="9" s="1"/>
  <c r="C22" i="9"/>
  <c r="C19" i="9" s="1"/>
  <c r="M23" i="9"/>
  <c r="M40" i="9"/>
  <c r="K22" i="9"/>
  <c r="K19" i="9" s="1"/>
  <c r="D22" i="9"/>
  <c r="D19" i="9" s="1"/>
  <c r="L22" i="9"/>
  <c r="L19" i="9" s="1"/>
  <c r="H22" i="9"/>
  <c r="H19" i="9" s="1"/>
  <c r="F22" i="9"/>
  <c r="F19" i="9" s="1"/>
  <c r="J40" i="9"/>
  <c r="N40" i="9" s="1"/>
  <c r="J49" i="9"/>
  <c r="N49" i="9" s="1"/>
  <c r="J50" i="9"/>
  <c r="N50" i="9" s="1"/>
  <c r="E22" i="9"/>
  <c r="E19" i="9" s="1"/>
  <c r="J23" i="9"/>
  <c r="M22" i="9" l="1"/>
  <c r="M19" i="9"/>
  <c r="J19" i="9"/>
  <c r="N19" i="9" s="1"/>
  <c r="J22" i="9"/>
  <c r="N22" i="9" s="1"/>
  <c r="N23" i="9"/>
  <c r="J47" i="8" l="1"/>
  <c r="I46" i="8"/>
  <c r="H46" i="8"/>
  <c r="G46" i="8"/>
  <c r="F46" i="8"/>
  <c r="E46" i="8"/>
  <c r="D46" i="8"/>
  <c r="C46" i="8"/>
  <c r="J45" i="8"/>
  <c r="J44" i="8"/>
  <c r="I43" i="8"/>
  <c r="H43" i="8"/>
  <c r="G43" i="8"/>
  <c r="F43" i="8"/>
  <c r="E43" i="8"/>
  <c r="D43" i="8"/>
  <c r="C43" i="8"/>
  <c r="J42" i="8"/>
  <c r="I41" i="8"/>
  <c r="H41" i="8"/>
  <c r="G41" i="8"/>
  <c r="F41" i="8"/>
  <c r="E41" i="8"/>
  <c r="D41" i="8"/>
  <c r="C41" i="8"/>
  <c r="J39" i="8"/>
  <c r="I38" i="8"/>
  <c r="H38" i="8"/>
  <c r="G38" i="8"/>
  <c r="F38" i="8"/>
  <c r="E38" i="8"/>
  <c r="D38" i="8"/>
  <c r="C38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J32" i="8"/>
  <c r="J31" i="8"/>
  <c r="I30" i="8"/>
  <c r="H30" i="8"/>
  <c r="G30" i="8"/>
  <c r="F30" i="8"/>
  <c r="E30" i="8"/>
  <c r="D30" i="8"/>
  <c r="C30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7" i="7"/>
  <c r="I46" i="7"/>
  <c r="H46" i="7"/>
  <c r="G46" i="7"/>
  <c r="F46" i="7"/>
  <c r="E46" i="7"/>
  <c r="D46" i="7"/>
  <c r="C46" i="7"/>
  <c r="J45" i="7"/>
  <c r="J44" i="7"/>
  <c r="I43" i="7"/>
  <c r="H43" i="7"/>
  <c r="G43" i="7"/>
  <c r="F43" i="7"/>
  <c r="E43" i="7"/>
  <c r="D43" i="7"/>
  <c r="C43" i="7"/>
  <c r="J42" i="7"/>
  <c r="I41" i="7"/>
  <c r="H41" i="7"/>
  <c r="G41" i="7"/>
  <c r="F41" i="7"/>
  <c r="E41" i="7"/>
  <c r="D41" i="7"/>
  <c r="C41" i="7"/>
  <c r="J39" i="7"/>
  <c r="I38" i="7"/>
  <c r="H38" i="7"/>
  <c r="G38" i="7"/>
  <c r="F38" i="7"/>
  <c r="E38" i="7"/>
  <c r="D38" i="7"/>
  <c r="C38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J32" i="7"/>
  <c r="J31" i="7"/>
  <c r="I30" i="7"/>
  <c r="H30" i="7"/>
  <c r="G30" i="7"/>
  <c r="F30" i="7"/>
  <c r="E30" i="7"/>
  <c r="D30" i="7"/>
  <c r="C30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7" i="6"/>
  <c r="I46" i="6"/>
  <c r="H46" i="6"/>
  <c r="G46" i="6"/>
  <c r="F46" i="6"/>
  <c r="E46" i="6"/>
  <c r="D46" i="6"/>
  <c r="C46" i="6"/>
  <c r="J45" i="6"/>
  <c r="J44" i="6"/>
  <c r="I43" i="6"/>
  <c r="H43" i="6"/>
  <c r="G43" i="6"/>
  <c r="F43" i="6"/>
  <c r="E43" i="6"/>
  <c r="D43" i="6"/>
  <c r="C43" i="6"/>
  <c r="J42" i="6"/>
  <c r="I41" i="6"/>
  <c r="H41" i="6"/>
  <c r="G41" i="6"/>
  <c r="F41" i="6"/>
  <c r="E41" i="6"/>
  <c r="D41" i="6"/>
  <c r="C41" i="6"/>
  <c r="J39" i="6"/>
  <c r="I38" i="6"/>
  <c r="H38" i="6"/>
  <c r="G38" i="6"/>
  <c r="F38" i="6"/>
  <c r="E38" i="6"/>
  <c r="D38" i="6"/>
  <c r="C38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J32" i="6"/>
  <c r="J31" i="6"/>
  <c r="I30" i="6"/>
  <c r="H30" i="6"/>
  <c r="H23" i="6" s="1"/>
  <c r="G30" i="6"/>
  <c r="F30" i="6"/>
  <c r="E30" i="6"/>
  <c r="D30" i="6"/>
  <c r="C30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61" i="5"/>
  <c r="I60" i="5"/>
  <c r="I59" i="5" s="1"/>
  <c r="H60" i="5"/>
  <c r="H59" i="5" s="1"/>
  <c r="G60" i="5"/>
  <c r="G59" i="5" s="1"/>
  <c r="F60" i="5"/>
  <c r="F59" i="5" s="1"/>
  <c r="E60" i="5"/>
  <c r="E59" i="5" s="1"/>
  <c r="D60" i="5"/>
  <c r="D59" i="5" s="1"/>
  <c r="C60" i="5"/>
  <c r="C59" i="5" s="1"/>
  <c r="I53" i="5"/>
  <c r="I50" i="5" s="1"/>
  <c r="H53" i="5"/>
  <c r="H50" i="5" s="1"/>
  <c r="G53" i="5"/>
  <c r="G50" i="5" s="1"/>
  <c r="F53" i="5"/>
  <c r="F50" i="5" s="1"/>
  <c r="E53" i="5"/>
  <c r="D53" i="5"/>
  <c r="D50" i="5" s="1"/>
  <c r="C53" i="5"/>
  <c r="C50" i="5" s="1"/>
  <c r="J47" i="5"/>
  <c r="I46" i="5"/>
  <c r="H46" i="5"/>
  <c r="G46" i="5"/>
  <c r="F46" i="5"/>
  <c r="E46" i="5"/>
  <c r="D46" i="5"/>
  <c r="C46" i="5"/>
  <c r="J45" i="5"/>
  <c r="J44" i="5"/>
  <c r="I43" i="5"/>
  <c r="H43" i="5"/>
  <c r="G43" i="5"/>
  <c r="F43" i="5"/>
  <c r="E43" i="5"/>
  <c r="D43" i="5"/>
  <c r="C43" i="5"/>
  <c r="J42" i="5"/>
  <c r="I41" i="5"/>
  <c r="H41" i="5"/>
  <c r="G41" i="5"/>
  <c r="F41" i="5"/>
  <c r="E41" i="5"/>
  <c r="D41" i="5"/>
  <c r="C41" i="5"/>
  <c r="J39" i="5"/>
  <c r="I38" i="5"/>
  <c r="H38" i="5"/>
  <c r="G38" i="5"/>
  <c r="F38" i="5"/>
  <c r="E38" i="5"/>
  <c r="D38" i="5"/>
  <c r="C38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J32" i="5"/>
  <c r="J31" i="5"/>
  <c r="I30" i="5"/>
  <c r="H30" i="5"/>
  <c r="G30" i="5"/>
  <c r="F30" i="5"/>
  <c r="E30" i="5"/>
  <c r="D30" i="5"/>
  <c r="C30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C23" i="8" l="1"/>
  <c r="G23" i="8"/>
  <c r="F23" i="8"/>
  <c r="H23" i="8"/>
  <c r="I23" i="8"/>
  <c r="I23" i="7"/>
  <c r="E23" i="7"/>
  <c r="G23" i="7"/>
  <c r="F23" i="7"/>
  <c r="H23" i="7"/>
  <c r="I23" i="6"/>
  <c r="C23" i="5"/>
  <c r="E23" i="5"/>
  <c r="D23" i="8"/>
  <c r="C23" i="7"/>
  <c r="D23" i="7"/>
  <c r="C23" i="6"/>
  <c r="D23" i="6"/>
  <c r="D23" i="5"/>
  <c r="E23" i="8"/>
  <c r="G40" i="8"/>
  <c r="G22" i="8" s="1"/>
  <c r="G23" i="6"/>
  <c r="F23" i="6"/>
  <c r="E23" i="6"/>
  <c r="I23" i="5"/>
  <c r="H23" i="5"/>
  <c r="G23" i="5"/>
  <c r="F23" i="5"/>
  <c r="J59" i="5"/>
  <c r="J53" i="5"/>
  <c r="J50" i="5" s="1"/>
  <c r="E50" i="5"/>
  <c r="E49" i="5" s="1"/>
  <c r="J24" i="8"/>
  <c r="J46" i="7"/>
  <c r="J38" i="7"/>
  <c r="I40" i="7"/>
  <c r="D49" i="5"/>
  <c r="H49" i="5"/>
  <c r="J26" i="8"/>
  <c r="J34" i="8"/>
  <c r="J36" i="8"/>
  <c r="J38" i="8"/>
  <c r="C40" i="8"/>
  <c r="J41" i="8"/>
  <c r="I40" i="8"/>
  <c r="H40" i="8"/>
  <c r="J46" i="8"/>
  <c r="E40" i="8"/>
  <c r="D40" i="8"/>
  <c r="J43" i="8"/>
  <c r="J36" i="7"/>
  <c r="J26" i="7"/>
  <c r="G40" i="7"/>
  <c r="F40" i="7"/>
  <c r="J41" i="7"/>
  <c r="E40" i="7"/>
  <c r="C40" i="7"/>
  <c r="H40" i="7"/>
  <c r="D40" i="7"/>
  <c r="E40" i="6"/>
  <c r="I40" i="6"/>
  <c r="G40" i="6"/>
  <c r="C40" i="6"/>
  <c r="J26" i="5"/>
  <c r="J38" i="5"/>
  <c r="C40" i="5"/>
  <c r="J46" i="5"/>
  <c r="I40" i="5"/>
  <c r="G49" i="5"/>
  <c r="F49" i="5"/>
  <c r="C49" i="5"/>
  <c r="I49" i="5"/>
  <c r="J60" i="5"/>
  <c r="H40" i="5"/>
  <c r="G40" i="5"/>
  <c r="J43" i="6"/>
  <c r="J36" i="6"/>
  <c r="D40" i="5"/>
  <c r="J38" i="6"/>
  <c r="J41" i="6"/>
  <c r="J34" i="6"/>
  <c r="J41" i="5"/>
  <c r="F40" i="5"/>
  <c r="E40" i="5"/>
  <c r="J30" i="8"/>
  <c r="J24" i="7"/>
  <c r="J46" i="6"/>
  <c r="D40" i="6"/>
  <c r="H40" i="6"/>
  <c r="J30" i="6"/>
  <c r="J26" i="6"/>
  <c r="J24" i="6"/>
  <c r="J24" i="5"/>
  <c r="J36" i="5"/>
  <c r="J43" i="5"/>
  <c r="J34" i="7"/>
  <c r="J30" i="5"/>
  <c r="F40" i="6"/>
  <c r="J30" i="7"/>
  <c r="F40" i="8"/>
  <c r="J34" i="5"/>
  <c r="J43" i="7"/>
  <c r="H22" i="5" l="1"/>
  <c r="E22" i="7"/>
  <c r="C22" i="7"/>
  <c r="C19" i="7" s="1"/>
  <c r="I22" i="7"/>
  <c r="G22" i="7"/>
  <c r="G19" i="7" s="1"/>
  <c r="I22" i="8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40" i="8"/>
  <c r="J23" i="7"/>
  <c r="J40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9" i="5"/>
  <c r="J40" i="5"/>
  <c r="G22" i="5"/>
  <c r="G19" i="5" s="1"/>
  <c r="F22" i="5"/>
  <c r="F19" i="5" s="1"/>
  <c r="D22" i="5"/>
  <c r="D19" i="5" s="1"/>
  <c r="J40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<sst xmlns="http://schemas.openxmlformats.org/spreadsheetml/2006/main" count="361" uniqueCount="59">
  <si>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</si>
  <si>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</si>
  <si>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</si>
  <si>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</si>
  <si>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</si>
  <si>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</si>
  <si>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</si>
  <si>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</si>
  <si>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</si>
  <si>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</si>
  <si>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</si>
  <si>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</si>
  <si>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</si>
  <si>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</si>
  <si>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</si>
  <si>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</si>
  <si>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</si>
  <si>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</si>
  <si>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</si>
  <si>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</si>
  <si>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</si>
  <si>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</si>
  <si>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</si>
  <si>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</si>
  <si>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</si>
  <si>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</si>
  <si>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</si>
  <si>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</si>
  <si>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</si>
  <si>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</si>
  <si>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</si>
  <si>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</si>
  <si>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</si>
  <si>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Puerto Maldonado</t>
  </si>
  <si>
    <t>TP Puerto Maldonado - ENAPU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</si>
  <si>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</si>
  <si>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</si>
  <si>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</si>
  <si>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</si>
  <si>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</si>
  <si>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</si>
  <si>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</si>
  <si>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</si>
  <si>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</si>
  <si>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</si>
  <si>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(Jun-25)</t>
  </si>
  <si>
    <t>Unidades
(Jun-25)</t>
  </si>
  <si>
    <t>TM
(Jun-25)</t>
  </si>
  <si>
    <t>Total
TM
(Jun-25)</t>
  </si>
  <si>
    <t>TOTAL
TEUS
(Jun-24)</t>
  </si>
  <si>
    <t>TOTAL
TM
(Jun-24)</t>
  </si>
  <si>
    <t>%
VARIACIÓN TEUS
(Jun -2025/2024)</t>
  </si>
  <si>
    <t>%
VARIACIÓN TM 
(Jun - 2025/2024)</t>
  </si>
  <si>
    <t>Chancay</t>
  </si>
  <si>
    <t>TP Chimbote - GR Ancash</t>
  </si>
  <si>
    <t>TPM Chancay - COSCO</t>
  </si>
  <si>
    <t>TP Pucallpa  -LPO</t>
  </si>
  <si>
    <t>Elaborado por la Autoridad Portuaria Nacional / UF. Gestión de Estadísticas Portuarias - DOMA</t>
  </si>
  <si>
    <t>Fuente: Autoridad Portuaria Nacional – Terminales portuarios de uso público (ENAPU, DPWC, APMTC, TISUR, TPE, TC, TPP,  STI, GR Ancash, LPO y COPAM)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</si>
</sst>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4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2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3" fontId="2" fillId="0" borderId="17" xfId="1" applyNumberFormat="1" applyFont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3" fontId="2" fillId="3" borderId="18" xfId="1" applyNumberFormat="1" applyFont="1" applyFill="1" applyBorder="1" applyAlignment="1">
      <alignment horizontal="center" vertical="center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 / 2024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zoomScaleNormal="100" zoomScaleSheetLayoutView="100" workbookViewId="0"/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19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44</v>
      </c>
    </row>
    <row r="10" spans="2:14" ht="12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48</v>
      </c>
      <c r="K15" s="80" t="s">
        <v>49</v>
      </c>
      <c r="L15" s="80" t="s">
        <v>50</v>
      </c>
      <c r="M15" s="67" t="s">
        <v>51</v>
      </c>
      <c r="N15" s="67" t="s">
        <v>52</v>
      </c>
    </row>
    <row r="16" spans="2:14" ht="18.75" customHeight="1" x14ac:dyDescent="0.2">
      <c r="B16" s="74"/>
      <c r="C16" s="70" t="s">
        <v>45</v>
      </c>
      <c r="D16" s="70" t="s">
        <v>46</v>
      </c>
      <c r="E16" s="70" t="s">
        <v>47</v>
      </c>
      <c r="F16" s="79"/>
      <c r="G16" s="79"/>
      <c r="H16" s="79"/>
      <c r="I16" s="79"/>
      <c r="J16" s="79"/>
      <c r="K16" s="81"/>
      <c r="L16" s="81"/>
      <c r="M16" s="68"/>
      <c r="N16" s="68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69"/>
      <c r="N17" s="69"/>
    </row>
    <row r="18" spans="2:20" ht="8.25" customHeight="1" thickBot="1" x14ac:dyDescent="0.25">
      <c r="B18" s="20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1" t="s">
        <v>6</v>
      </c>
      <c r="C19" s="22">
        <f t="shared" ref="C19:I19" si="0">+C22+C49</f>
        <v>360956</v>
      </c>
      <c r="D19" s="22">
        <f t="shared" si="0"/>
        <v>204160</v>
      </c>
      <c r="E19" s="22">
        <f t="shared" si="0"/>
        <v>3161132.1371100009</v>
      </c>
      <c r="F19" s="22">
        <f t="shared" si="0"/>
        <v>371937.54848999996</v>
      </c>
      <c r="G19" s="22">
        <f t="shared" si="0"/>
        <v>1944552.48</v>
      </c>
      <c r="H19" s="22">
        <f t="shared" si="0"/>
        <v>155668.59900000005</v>
      </c>
      <c r="I19" s="22">
        <f t="shared" si="0"/>
        <v>27552.306829999998</v>
      </c>
      <c r="J19" s="22">
        <f>SUM(E19:I19)</f>
        <v>5660843.0714300014</v>
      </c>
      <c r="K19" s="52">
        <f>+K22+K49</f>
        <v>268319</v>
      </c>
      <c r="L19" s="52">
        <f>+L22+L49</f>
        <v>5062883.3539999994</v>
      </c>
      <c r="M19" s="63">
        <f>(C19/K19)-1</f>
        <v>0.34524949779926128</v>
      </c>
      <c r="N19" s="64">
        <f>(J19/L19)-1</f>
        <v>0.11810655620923516</v>
      </c>
    </row>
    <row r="20" spans="2:20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  <c r="K20" s="9"/>
      <c r="L20" s="9"/>
      <c r="M20" s="9"/>
      <c r="N20" s="9"/>
    </row>
    <row r="21" spans="2:20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Q21" s="29"/>
      <c r="R21" s="11"/>
    </row>
    <row r="22" spans="2:20" ht="13.8" thickBot="1" x14ac:dyDescent="0.25">
      <c r="B22" s="30" t="s">
        <v>8</v>
      </c>
      <c r="C22" s="31">
        <f t="shared" ref="C22:L22" si="1">+C23+C40</f>
        <v>360956</v>
      </c>
      <c r="D22" s="31">
        <f t="shared" si="1"/>
        <v>204160</v>
      </c>
      <c r="E22" s="31">
        <f t="shared" si="1"/>
        <v>3161132.1371100009</v>
      </c>
      <c r="F22" s="31">
        <f t="shared" si="1"/>
        <v>371937.54848999996</v>
      </c>
      <c r="G22" s="31">
        <f t="shared" si="1"/>
        <v>1944367.43</v>
      </c>
      <c r="H22" s="31">
        <f t="shared" si="1"/>
        <v>155668.59900000005</v>
      </c>
      <c r="I22" s="31">
        <f t="shared" si="1"/>
        <v>27552.306829999998</v>
      </c>
      <c r="J22" s="32">
        <f t="shared" si="1"/>
        <v>5660658.0214300007</v>
      </c>
      <c r="K22" s="53">
        <f t="shared" si="1"/>
        <v>268319</v>
      </c>
      <c r="L22" s="53">
        <f t="shared" si="1"/>
        <v>5051692.0639999993</v>
      </c>
      <c r="M22" s="65">
        <f>(C22/K22)-1</f>
        <v>0.34524949779926128</v>
      </c>
      <c r="N22" s="65">
        <f>(J22/L22)-1</f>
        <v>0.12054692758683583</v>
      </c>
      <c r="Q22" s="16"/>
    </row>
    <row r="23" spans="2:20" ht="13.8" thickBot="1" x14ac:dyDescent="0.3">
      <c r="B23" s="59" t="s">
        <v>9</v>
      </c>
      <c r="C23" s="60">
        <f t="shared" ref="C23:I23" si="2">C24+C30+C36+C38+C34+C26+C28</f>
        <v>359954</v>
      </c>
      <c r="D23" s="60">
        <f t="shared" si="2"/>
        <v>203659</v>
      </c>
      <c r="E23" s="60">
        <f t="shared" si="2"/>
        <v>3153194.9971100008</v>
      </c>
      <c r="F23" s="60">
        <f t="shared" si="2"/>
        <v>353254.11848999996</v>
      </c>
      <c r="G23" s="60">
        <f t="shared" si="2"/>
        <v>1944367.43</v>
      </c>
      <c r="H23" s="60">
        <f t="shared" si="2"/>
        <v>150684.62900000004</v>
      </c>
      <c r="I23" s="60">
        <f t="shared" si="2"/>
        <v>27143.306829999998</v>
      </c>
      <c r="J23" s="61">
        <f t="shared" ref="J23:J45" si="3">SUM(E23:I23)</f>
        <v>5628644.4814300006</v>
      </c>
      <c r="K23" s="54">
        <f>K24+K30+K34+K36+K38+K26</f>
        <v>267707</v>
      </c>
      <c r="L23" s="54">
        <f>L24+L30+L34+L36+L38+L26</f>
        <v>5014983.2139999997</v>
      </c>
      <c r="M23" s="65">
        <f t="shared" ref="M23:M47" si="4">(C23/K23)-1</f>
        <v>0.34458194966885447</v>
      </c>
      <c r="N23" s="65">
        <f t="shared" ref="N23:N54" si="5">(J23/L23)-1</f>
        <v>0.12236556758891703</v>
      </c>
      <c r="Q23" s="16"/>
    </row>
    <row r="24" spans="2:20" ht="13.8" thickBot="1" x14ac:dyDescent="0.25">
      <c r="B24" s="10" t="s">
        <v>10</v>
      </c>
      <c r="C24" s="33">
        <f t="shared" ref="C24:I24" si="6">C25</f>
        <v>31581</v>
      </c>
      <c r="D24" s="33">
        <f t="shared" si="6"/>
        <v>16776</v>
      </c>
      <c r="E24" s="33">
        <f t="shared" si="6"/>
        <v>209414.40200000003</v>
      </c>
      <c r="F24" s="33">
        <f t="shared" si="6"/>
        <v>741.75</v>
      </c>
      <c r="G24" s="33">
        <f t="shared" si="6"/>
        <v>63669.63</v>
      </c>
      <c r="H24" s="33">
        <f t="shared" si="6"/>
        <v>0</v>
      </c>
      <c r="I24" s="33">
        <f t="shared" si="6"/>
        <v>0</v>
      </c>
      <c r="J24" s="33">
        <f t="shared" si="3"/>
        <v>273825.78200000001</v>
      </c>
      <c r="K24" s="54">
        <f>K25</f>
        <v>16497</v>
      </c>
      <c r="L24" s="54">
        <f>L25</f>
        <v>193636.07499999998</v>
      </c>
      <c r="M24" s="65">
        <f t="shared" si="4"/>
        <v>0.91434806328423357</v>
      </c>
      <c r="N24" s="65">
        <f t="shared" si="5"/>
        <v>0.41412586471813184</v>
      </c>
      <c r="Q24" s="16"/>
    </row>
    <row r="25" spans="2:20" s="11" customFormat="1" ht="12.6" thickBot="1" x14ac:dyDescent="0.25">
      <c r="B25" s="34" t="s">
        <v>11</v>
      </c>
      <c r="C25" s="12">
        <v>31581</v>
      </c>
      <c r="D25" s="12">
        <v>16776</v>
      </c>
      <c r="E25" s="12">
        <v>209414.40200000003</v>
      </c>
      <c r="F25" s="35">
        <v>741.75</v>
      </c>
      <c r="G25" s="36">
        <v>63669.63</v>
      </c>
      <c r="H25" s="35">
        <v>0</v>
      </c>
      <c r="I25" s="35">
        <v>0</v>
      </c>
      <c r="J25" s="33">
        <f t="shared" si="3"/>
        <v>273825.78200000001</v>
      </c>
      <c r="K25" s="55">
        <v>16497</v>
      </c>
      <c r="L25" s="55">
        <v>193636.07499999998</v>
      </c>
      <c r="M25" s="65">
        <f t="shared" si="4"/>
        <v>0.91434806328423357</v>
      </c>
      <c r="N25" s="65">
        <f t="shared" si="5"/>
        <v>0.41412586471813184</v>
      </c>
      <c r="T25" s="37"/>
    </row>
    <row r="26" spans="2:20" s="11" customFormat="1" ht="13.8" thickBot="1" x14ac:dyDescent="0.25">
      <c r="B26" s="10" t="s">
        <v>12</v>
      </c>
      <c r="C26" s="33">
        <f t="shared" ref="C26:D26" si="7">C27</f>
        <v>156</v>
      </c>
      <c r="D26" s="33">
        <f t="shared" si="7"/>
        <v>82</v>
      </c>
      <c r="E26" s="33">
        <f>E27</f>
        <v>1435.99</v>
      </c>
      <c r="F26" s="33">
        <f>F27</f>
        <v>17680.849999999999</v>
      </c>
      <c r="G26" s="33">
        <f>G27</f>
        <v>342063.02</v>
      </c>
      <c r="H26" s="33">
        <f>H27</f>
        <v>0</v>
      </c>
      <c r="I26" s="33">
        <f>I27</f>
        <v>0</v>
      </c>
      <c r="J26" s="33">
        <f t="shared" si="3"/>
        <v>361179.86000000004</v>
      </c>
      <c r="K26" s="54">
        <f>K27</f>
        <v>2615</v>
      </c>
      <c r="L26" s="54">
        <f>L27</f>
        <v>231133.88</v>
      </c>
      <c r="M26" s="65">
        <f t="shared" si="4"/>
        <v>-0.94034416826003819</v>
      </c>
      <c r="N26" s="65">
        <f t="shared" si="5"/>
        <v>0.56264352071621881</v>
      </c>
      <c r="T26" s="37"/>
    </row>
    <row r="27" spans="2:20" s="37" customFormat="1" ht="12.6" thickBot="1" x14ac:dyDescent="0.25">
      <c r="B27" s="38" t="s">
        <v>36</v>
      </c>
      <c r="C27" s="12">
        <v>156</v>
      </c>
      <c r="D27" s="12">
        <v>82</v>
      </c>
      <c r="E27" s="36">
        <v>1435.99</v>
      </c>
      <c r="F27" s="35">
        <v>17680.849999999999</v>
      </c>
      <c r="G27" s="36">
        <v>342063.02</v>
      </c>
      <c r="H27" s="35"/>
      <c r="I27" s="35">
        <v>0</v>
      </c>
      <c r="J27" s="33">
        <f t="shared" si="3"/>
        <v>361179.86000000004</v>
      </c>
      <c r="K27" s="55">
        <v>2615</v>
      </c>
      <c r="L27" s="55">
        <v>231133.88</v>
      </c>
      <c r="M27" s="65">
        <f t="shared" si="4"/>
        <v>-0.94034416826003819</v>
      </c>
      <c r="N27" s="65">
        <f t="shared" si="5"/>
        <v>0.56264352071621881</v>
      </c>
    </row>
    <row r="28" spans="2:20" s="37" customFormat="1" ht="13.8" thickBot="1" x14ac:dyDescent="0.25">
      <c r="B28" s="10" t="s">
        <v>53</v>
      </c>
      <c r="C28" s="33">
        <f t="shared" ref="C28:I28" si="8">C29</f>
        <v>22318</v>
      </c>
      <c r="D28" s="33">
        <f t="shared" si="8"/>
        <v>12654</v>
      </c>
      <c r="E28" s="33">
        <f t="shared" si="8"/>
        <v>228779.61811000001</v>
      </c>
      <c r="F28" s="33">
        <f t="shared" si="8"/>
        <v>68384.815999999992</v>
      </c>
      <c r="G28" s="33">
        <f t="shared" si="8"/>
        <v>3443.06</v>
      </c>
      <c r="H28" s="33">
        <f t="shared" si="8"/>
        <v>0</v>
      </c>
      <c r="I28" s="33">
        <f t="shared" si="8"/>
        <v>722.5</v>
      </c>
      <c r="J28" s="33">
        <f t="shared" ref="J28:J29" si="9">SUM(E28:I28)</f>
        <v>301329.99411000003</v>
      </c>
      <c r="K28" s="54">
        <f>K29</f>
        <v>0</v>
      </c>
      <c r="L28" s="54">
        <f>L29</f>
        <v>0</v>
      </c>
      <c r="M28" s="65" t="s">
        <v>13</v>
      </c>
      <c r="N28" s="65" t="s">
        <v>13</v>
      </c>
    </row>
    <row r="29" spans="2:20" s="37" customFormat="1" ht="12.6" thickBot="1" x14ac:dyDescent="0.25">
      <c r="B29" s="40" t="s">
        <v>55</v>
      </c>
      <c r="C29" s="12">
        <v>22318</v>
      </c>
      <c r="D29" s="12">
        <v>12654</v>
      </c>
      <c r="E29" s="12">
        <v>228779.61811000001</v>
      </c>
      <c r="F29" s="35">
        <v>68384.815999999992</v>
      </c>
      <c r="G29" s="36">
        <v>3443.06</v>
      </c>
      <c r="H29" s="35"/>
      <c r="I29" s="35">
        <v>722.5</v>
      </c>
      <c r="J29" s="33">
        <f t="shared" si="9"/>
        <v>301329.99411000003</v>
      </c>
      <c r="K29" s="55">
        <v>0</v>
      </c>
      <c r="L29" s="55">
        <v>0</v>
      </c>
      <c r="M29" s="65" t="s">
        <v>13</v>
      </c>
      <c r="N29" s="65" t="s">
        <v>13</v>
      </c>
    </row>
    <row r="30" spans="2:20" ht="13.8" thickBot="1" x14ac:dyDescent="0.25">
      <c r="B30" s="10" t="s">
        <v>14</v>
      </c>
      <c r="C30" s="39">
        <f t="shared" ref="C30:D30" si="10">SUM(C31:C33)</f>
        <v>298628</v>
      </c>
      <c r="D30" s="39">
        <f t="shared" si="10"/>
        <v>170217</v>
      </c>
      <c r="E30" s="39">
        <f t="shared" ref="E30:I30" si="11">SUM(E31:E33)</f>
        <v>2676271.9920000001</v>
      </c>
      <c r="F30" s="39">
        <f t="shared" si="11"/>
        <v>178790.28030000001</v>
      </c>
      <c r="G30" s="39">
        <f t="shared" si="11"/>
        <v>778991.61999999988</v>
      </c>
      <c r="H30" s="39">
        <f t="shared" si="11"/>
        <v>137007.33400000003</v>
      </c>
      <c r="I30" s="39">
        <f t="shared" si="11"/>
        <v>24200.420999999998</v>
      </c>
      <c r="J30" s="33">
        <f t="shared" si="3"/>
        <v>3795261.6473000003</v>
      </c>
      <c r="K30" s="54">
        <f>SUM(K31:K33)</f>
        <v>244609</v>
      </c>
      <c r="L30" s="54">
        <f>SUM(L31:L33)</f>
        <v>3520818.5659999996</v>
      </c>
      <c r="M30" s="65">
        <f t="shared" si="4"/>
        <v>0.22083815395181694</v>
      </c>
      <c r="N30" s="65">
        <f t="shared" si="5"/>
        <v>7.7948657721319536E-2</v>
      </c>
    </row>
    <row r="31" spans="2:20" s="11" customFormat="1" ht="12.6" thickBot="1" x14ac:dyDescent="0.25">
      <c r="B31" s="40" t="s">
        <v>15</v>
      </c>
      <c r="C31" s="12">
        <v>126504</v>
      </c>
      <c r="D31" s="12">
        <v>71579</v>
      </c>
      <c r="E31" s="12">
        <v>909602.64999999991</v>
      </c>
      <c r="F31" s="35">
        <v>178790.28030000001</v>
      </c>
      <c r="G31" s="36">
        <v>540237.44999999995</v>
      </c>
      <c r="H31" s="35">
        <v>137007.33400000003</v>
      </c>
      <c r="I31" s="35">
        <v>24200.420999999998</v>
      </c>
      <c r="J31" s="33">
        <f t="shared" si="3"/>
        <v>1789838.1353</v>
      </c>
      <c r="K31" s="55">
        <v>88775</v>
      </c>
      <c r="L31" s="55">
        <v>1641746.4759999998</v>
      </c>
      <c r="M31" s="65">
        <f t="shared" si="4"/>
        <v>0.42499577583779224</v>
      </c>
      <c r="N31" s="65">
        <f t="shared" si="5"/>
        <v>9.0203732101691525E-2</v>
      </c>
      <c r="T31" s="37"/>
    </row>
    <row r="32" spans="2:20" s="11" customFormat="1" ht="12.6" thickBot="1" x14ac:dyDescent="0.25">
      <c r="B32" s="40" t="s">
        <v>16</v>
      </c>
      <c r="C32" s="12">
        <v>172124</v>
      </c>
      <c r="D32" s="12">
        <v>98638</v>
      </c>
      <c r="E32" s="12">
        <v>1766669.3420000002</v>
      </c>
      <c r="F32" s="35">
        <v>0</v>
      </c>
      <c r="G32" s="35">
        <v>0</v>
      </c>
      <c r="H32" s="35">
        <v>0</v>
      </c>
      <c r="I32" s="35">
        <v>0</v>
      </c>
      <c r="J32" s="33">
        <f t="shared" si="3"/>
        <v>1766669.3420000002</v>
      </c>
      <c r="K32" s="55">
        <v>155834</v>
      </c>
      <c r="L32" s="55">
        <v>1717765.2500000002</v>
      </c>
      <c r="M32" s="65">
        <f t="shared" si="4"/>
        <v>0.10453431215267539</v>
      </c>
      <c r="N32" s="65">
        <f t="shared" si="5"/>
        <v>2.846960141963506E-2</v>
      </c>
      <c r="T32" s="37"/>
    </row>
    <row r="33" spans="1:22" s="11" customFormat="1" ht="12.6" thickBot="1" x14ac:dyDescent="0.25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238754.16999999998</v>
      </c>
      <c r="H33" s="35">
        <v>0</v>
      </c>
      <c r="I33" s="35">
        <v>0</v>
      </c>
      <c r="J33" s="33">
        <f t="shared" si="3"/>
        <v>238754.16999999998</v>
      </c>
      <c r="K33" s="55">
        <v>0</v>
      </c>
      <c r="L33" s="55">
        <v>161306.83999999991</v>
      </c>
      <c r="M33" s="65" t="s">
        <v>13</v>
      </c>
      <c r="N33" s="65">
        <f t="shared" si="5"/>
        <v>0.48012427743299746</v>
      </c>
      <c r="T33" s="37"/>
    </row>
    <row r="34" spans="1:22" s="11" customFormat="1" ht="13.8" thickBot="1" x14ac:dyDescent="0.25">
      <c r="B34" s="10" t="s">
        <v>18</v>
      </c>
      <c r="C34" s="33">
        <f t="shared" ref="C34:D34" si="12">C35</f>
        <v>4924</v>
      </c>
      <c r="D34" s="33">
        <f t="shared" si="12"/>
        <v>2474</v>
      </c>
      <c r="E34" s="33">
        <f>E35</f>
        <v>19505.082999999999</v>
      </c>
      <c r="F34" s="33">
        <f>F35</f>
        <v>13254.903189999999</v>
      </c>
      <c r="G34" s="33">
        <f>G35</f>
        <v>186462.24</v>
      </c>
      <c r="H34" s="33">
        <f>H35</f>
        <v>0</v>
      </c>
      <c r="I34" s="33">
        <f>I35</f>
        <v>2220.3858300000006</v>
      </c>
      <c r="J34" s="33">
        <f t="shared" si="3"/>
        <v>221442.61202</v>
      </c>
      <c r="K34" s="54">
        <f>K35</f>
        <v>2506</v>
      </c>
      <c r="L34" s="54">
        <f>L35</f>
        <v>243898.927</v>
      </c>
      <c r="M34" s="65">
        <f t="shared" si="4"/>
        <v>0.96488427773343965</v>
      </c>
      <c r="N34" s="65">
        <f t="shared" si="5"/>
        <v>-9.2072217193477024E-2</v>
      </c>
      <c r="T34" s="37"/>
    </row>
    <row r="35" spans="1:22" s="11" customFormat="1" ht="12.6" thickBot="1" x14ac:dyDescent="0.25">
      <c r="A35" s="37"/>
      <c r="B35" s="40" t="s">
        <v>19</v>
      </c>
      <c r="C35" s="12">
        <v>4924</v>
      </c>
      <c r="D35" s="12">
        <v>2474</v>
      </c>
      <c r="E35" s="12">
        <v>19505.082999999999</v>
      </c>
      <c r="F35" s="35">
        <v>13254.903189999999</v>
      </c>
      <c r="G35" s="36">
        <v>186462.24</v>
      </c>
      <c r="H35" s="35">
        <v>0</v>
      </c>
      <c r="I35" s="35">
        <v>2220.3858300000006</v>
      </c>
      <c r="J35" s="33">
        <f t="shared" si="3"/>
        <v>221442.61202</v>
      </c>
      <c r="K35" s="55">
        <v>2506</v>
      </c>
      <c r="L35" s="55">
        <v>243898.927</v>
      </c>
      <c r="M35" s="65">
        <f t="shared" si="4"/>
        <v>0.96488427773343965</v>
      </c>
      <c r="N35" s="65">
        <f t="shared" si="5"/>
        <v>-9.2072217193477024E-2</v>
      </c>
      <c r="T35" s="37"/>
    </row>
    <row r="36" spans="1:22" s="11" customFormat="1" ht="13.8" thickBot="1" x14ac:dyDescent="0.25">
      <c r="A36" s="37"/>
      <c r="B36" s="10" t="s">
        <v>20</v>
      </c>
      <c r="C36" s="33">
        <f t="shared" ref="C36:I36" si="13">C37</f>
        <v>1590</v>
      </c>
      <c r="D36" s="33">
        <f t="shared" si="13"/>
        <v>975</v>
      </c>
      <c r="E36" s="33">
        <f t="shared" si="13"/>
        <v>9958.9119999999984</v>
      </c>
      <c r="F36" s="33">
        <f t="shared" si="13"/>
        <v>70892.519</v>
      </c>
      <c r="G36" s="33">
        <f t="shared" si="13"/>
        <v>569737.86</v>
      </c>
      <c r="H36" s="33">
        <f t="shared" si="13"/>
        <v>13677.295</v>
      </c>
      <c r="I36" s="33">
        <f t="shared" si="13"/>
        <v>0</v>
      </c>
      <c r="J36" s="33">
        <f t="shared" si="3"/>
        <v>664266.58600000001</v>
      </c>
      <c r="K36" s="54">
        <f>K37</f>
        <v>524</v>
      </c>
      <c r="L36" s="54">
        <f>L37</f>
        <v>780961.76600000006</v>
      </c>
      <c r="M36" s="65" t="s">
        <v>35</v>
      </c>
      <c r="N36" s="65">
        <f t="shared" si="5"/>
        <v>-0.14942495917271326</v>
      </c>
      <c r="T36" s="37"/>
    </row>
    <row r="37" spans="1:22" s="11" customFormat="1" ht="12.6" thickBot="1" x14ac:dyDescent="0.25">
      <c r="B37" s="38" t="s">
        <v>21</v>
      </c>
      <c r="C37" s="12">
        <v>1590</v>
      </c>
      <c r="D37" s="12">
        <v>975</v>
      </c>
      <c r="E37" s="12">
        <v>9958.9119999999984</v>
      </c>
      <c r="F37" s="35">
        <v>70892.519</v>
      </c>
      <c r="G37" s="36">
        <v>569737.86</v>
      </c>
      <c r="H37" s="35">
        <v>13677.295</v>
      </c>
      <c r="I37" s="35">
        <v>0</v>
      </c>
      <c r="J37" s="33">
        <f t="shared" si="3"/>
        <v>664266.58600000001</v>
      </c>
      <c r="K37" s="55">
        <v>524</v>
      </c>
      <c r="L37" s="55">
        <v>780961.76600000006</v>
      </c>
      <c r="M37" s="65" t="s">
        <v>35</v>
      </c>
      <c r="N37" s="65">
        <f t="shared" si="5"/>
        <v>-0.14942495917271326</v>
      </c>
      <c r="T37" s="37"/>
    </row>
    <row r="38" spans="1:22" s="11" customFormat="1" ht="13.8" thickBot="1" x14ac:dyDescent="0.25">
      <c r="B38" s="10" t="s">
        <v>22</v>
      </c>
      <c r="C38" s="33">
        <f t="shared" ref="C38:D38" si="14">C39</f>
        <v>757</v>
      </c>
      <c r="D38" s="33">
        <f t="shared" si="14"/>
        <v>481</v>
      </c>
      <c r="E38" s="33">
        <f>E39</f>
        <v>7829</v>
      </c>
      <c r="F38" s="33">
        <f>F39</f>
        <v>3509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11338</v>
      </c>
      <c r="K38" s="54">
        <f>K39</f>
        <v>956</v>
      </c>
      <c r="L38" s="54">
        <f>L39</f>
        <v>44534</v>
      </c>
      <c r="M38" s="65">
        <f t="shared" si="4"/>
        <v>-0.20815899581589958</v>
      </c>
      <c r="N38" s="65">
        <f t="shared" si="5"/>
        <v>-0.7454080028742085</v>
      </c>
      <c r="T38" s="37"/>
    </row>
    <row r="39" spans="1:22" s="11" customFormat="1" ht="12.6" thickBot="1" x14ac:dyDescent="0.25">
      <c r="B39" s="40" t="s">
        <v>23</v>
      </c>
      <c r="C39" s="12">
        <v>757</v>
      </c>
      <c r="D39" s="12">
        <v>481</v>
      </c>
      <c r="E39" s="12">
        <v>7829</v>
      </c>
      <c r="F39" s="35">
        <v>3509</v>
      </c>
      <c r="G39" s="36"/>
      <c r="H39" s="35"/>
      <c r="I39" s="35">
        <v>0</v>
      </c>
      <c r="J39" s="33">
        <f t="shared" si="3"/>
        <v>11338</v>
      </c>
      <c r="K39" s="55">
        <v>956</v>
      </c>
      <c r="L39" s="55">
        <v>44534</v>
      </c>
      <c r="M39" s="65">
        <f t="shared" si="4"/>
        <v>-0.20815899581589958</v>
      </c>
      <c r="N39" s="65">
        <f t="shared" si="5"/>
        <v>-0.7454080028742085</v>
      </c>
      <c r="T39" s="37"/>
    </row>
    <row r="40" spans="1:22" ht="13.8" thickBot="1" x14ac:dyDescent="0.3">
      <c r="B40" s="59" t="s">
        <v>24</v>
      </c>
      <c r="C40" s="60">
        <f>C41+C43+C46</f>
        <v>1002</v>
      </c>
      <c r="D40" s="60">
        <f>D41+D43+D46</f>
        <v>501</v>
      </c>
      <c r="E40" s="60">
        <f>E41+E43+E46</f>
        <v>7937.14</v>
      </c>
      <c r="F40" s="60">
        <f>F41+F43+F46</f>
        <v>18683.43</v>
      </c>
      <c r="G40" s="60">
        <f t="shared" ref="G40:I40" si="15">G41+G43+G46</f>
        <v>0</v>
      </c>
      <c r="H40" s="60">
        <f t="shared" si="15"/>
        <v>4983.97</v>
      </c>
      <c r="I40" s="60">
        <f t="shared" si="15"/>
        <v>409</v>
      </c>
      <c r="J40" s="60">
        <f>SUM(E40:I40)</f>
        <v>32013.54</v>
      </c>
      <c r="K40" s="54">
        <f>K41+K43+K46</f>
        <v>612</v>
      </c>
      <c r="L40" s="54">
        <f>L41+L43+L46</f>
        <v>36708.85</v>
      </c>
      <c r="M40" s="65">
        <f t="shared" si="4"/>
        <v>0.63725490196078427</v>
      </c>
      <c r="N40" s="65">
        <f t="shared" si="5"/>
        <v>-0.12790675817956698</v>
      </c>
      <c r="U40" s="11"/>
      <c r="V40" s="11"/>
    </row>
    <row r="41" spans="1:22" ht="13.8" thickBot="1" x14ac:dyDescent="0.25">
      <c r="B41" s="10" t="s">
        <v>25</v>
      </c>
      <c r="C41" s="33">
        <f t="shared" ref="C41:D41" si="16">C42</f>
        <v>0</v>
      </c>
      <c r="D41" s="33">
        <f t="shared" si="16"/>
        <v>0</v>
      </c>
      <c r="E41" s="33">
        <f>E42</f>
        <v>0</v>
      </c>
      <c r="F41" s="33">
        <f>F42</f>
        <v>10148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10148</v>
      </c>
      <c r="K41" s="54">
        <f>K42</f>
        <v>0</v>
      </c>
      <c r="L41" s="54">
        <f>L42</f>
        <v>14140</v>
      </c>
      <c r="M41" s="65" t="s">
        <v>13</v>
      </c>
      <c r="N41" s="65">
        <f t="shared" si="5"/>
        <v>-0.28231966053748236</v>
      </c>
      <c r="U41" s="11"/>
      <c r="V41" s="11"/>
    </row>
    <row r="42" spans="1:22" s="11" customFormat="1" ht="12.6" thickBot="1" x14ac:dyDescent="0.25">
      <c r="B42" s="40" t="s">
        <v>26</v>
      </c>
      <c r="C42" s="12">
        <v>0</v>
      </c>
      <c r="D42" s="12">
        <v>0</v>
      </c>
      <c r="E42" s="12">
        <v>0</v>
      </c>
      <c r="F42" s="35">
        <v>10148</v>
      </c>
      <c r="G42" s="36">
        <v>0</v>
      </c>
      <c r="H42" s="35">
        <v>0</v>
      </c>
      <c r="I42" s="35">
        <v>0</v>
      </c>
      <c r="J42" s="33">
        <f t="shared" si="3"/>
        <v>10148</v>
      </c>
      <c r="K42" s="55">
        <v>0</v>
      </c>
      <c r="L42" s="55">
        <v>14140</v>
      </c>
      <c r="M42" s="65" t="s">
        <v>13</v>
      </c>
      <c r="N42" s="65">
        <f t="shared" si="5"/>
        <v>-0.28231966053748236</v>
      </c>
      <c r="T42" s="37"/>
    </row>
    <row r="43" spans="1:22" s="11" customFormat="1" ht="13.8" thickBot="1" x14ac:dyDescent="0.25">
      <c r="B43" s="10" t="s">
        <v>27</v>
      </c>
      <c r="C43" s="39">
        <f t="shared" ref="C43:I43" si="17">SUM(C44:C45)</f>
        <v>36</v>
      </c>
      <c r="D43" s="39">
        <f t="shared" si="17"/>
        <v>18</v>
      </c>
      <c r="E43" s="39">
        <f t="shared" si="17"/>
        <v>293.14</v>
      </c>
      <c r="F43" s="39">
        <f t="shared" si="17"/>
        <v>7270.76</v>
      </c>
      <c r="G43" s="39">
        <f t="shared" si="17"/>
        <v>0</v>
      </c>
      <c r="H43" s="39">
        <f t="shared" si="17"/>
        <v>0</v>
      </c>
      <c r="I43" s="39">
        <f t="shared" si="17"/>
        <v>409</v>
      </c>
      <c r="J43" s="33">
        <f t="shared" si="3"/>
        <v>7972.9000000000005</v>
      </c>
      <c r="K43" s="56">
        <f>K44+K45</f>
        <v>26</v>
      </c>
      <c r="L43" s="56">
        <f>L44+L45</f>
        <v>9312.67</v>
      </c>
      <c r="M43" s="65">
        <f t="shared" si="4"/>
        <v>0.38461538461538458</v>
      </c>
      <c r="N43" s="65">
        <f t="shared" si="5"/>
        <v>-0.14386529319733221</v>
      </c>
      <c r="T43" s="37"/>
    </row>
    <row r="44" spans="1:22" s="11" customFormat="1" ht="12.6" thickBot="1" x14ac:dyDescent="0.25">
      <c r="B44" s="40" t="s">
        <v>28</v>
      </c>
      <c r="C44" s="12">
        <v>0</v>
      </c>
      <c r="D44" s="12">
        <v>0</v>
      </c>
      <c r="E44" s="12">
        <v>0</v>
      </c>
      <c r="F44" s="35">
        <v>5264</v>
      </c>
      <c r="G44" s="36">
        <v>0</v>
      </c>
      <c r="H44" s="35">
        <v>0</v>
      </c>
      <c r="I44" s="35">
        <v>409</v>
      </c>
      <c r="J44" s="33">
        <f t="shared" si="3"/>
        <v>5673</v>
      </c>
      <c r="K44" s="55">
        <v>0</v>
      </c>
      <c r="L44" s="55">
        <v>7414</v>
      </c>
      <c r="M44" s="65" t="s">
        <v>13</v>
      </c>
      <c r="N44" s="65">
        <f t="shared" si="5"/>
        <v>-0.23482600485567839</v>
      </c>
      <c r="T44" s="37"/>
    </row>
    <row r="45" spans="1:22" s="11" customFormat="1" ht="12.6" thickBot="1" x14ac:dyDescent="0.25">
      <c r="B45" s="40" t="s">
        <v>29</v>
      </c>
      <c r="C45" s="12">
        <v>36</v>
      </c>
      <c r="D45" s="12">
        <v>18</v>
      </c>
      <c r="E45" s="12">
        <v>293.14</v>
      </c>
      <c r="F45" s="35">
        <v>2006.7600000000004</v>
      </c>
      <c r="G45" s="36">
        <v>0</v>
      </c>
      <c r="H45" s="35">
        <v>0</v>
      </c>
      <c r="I45" s="35">
        <v>0</v>
      </c>
      <c r="J45" s="33">
        <f t="shared" si="3"/>
        <v>2299.9000000000005</v>
      </c>
      <c r="K45" s="55">
        <v>26</v>
      </c>
      <c r="L45" s="55">
        <v>1898.67</v>
      </c>
      <c r="M45" s="65">
        <f t="shared" si="4"/>
        <v>0.38461538461538458</v>
      </c>
      <c r="N45" s="65">
        <f t="shared" si="5"/>
        <v>0.21132160933706245</v>
      </c>
      <c r="T45" s="37"/>
    </row>
    <row r="46" spans="1:22" s="11" customFormat="1" ht="13.8" thickBot="1" x14ac:dyDescent="0.25">
      <c r="B46" s="10" t="s">
        <v>30</v>
      </c>
      <c r="C46" s="33">
        <f t="shared" ref="C46:D46" si="18">C47</f>
        <v>966</v>
      </c>
      <c r="D46" s="33">
        <f t="shared" si="18"/>
        <v>483</v>
      </c>
      <c r="E46" s="33">
        <f>E47</f>
        <v>7644</v>
      </c>
      <c r="F46" s="33">
        <f>F47</f>
        <v>1264.67</v>
      </c>
      <c r="G46" s="33">
        <f>G47</f>
        <v>0</v>
      </c>
      <c r="H46" s="33">
        <f>H47</f>
        <v>4983.97</v>
      </c>
      <c r="I46" s="33">
        <f>I47</f>
        <v>0</v>
      </c>
      <c r="J46" s="33">
        <f>SUM(E46:I46)</f>
        <v>13892.64</v>
      </c>
      <c r="K46" s="54">
        <f>K47</f>
        <v>586</v>
      </c>
      <c r="L46" s="54">
        <f>L47</f>
        <v>13256.180000000002</v>
      </c>
      <c r="M46" s="65">
        <f t="shared" si="4"/>
        <v>0.6484641638225257</v>
      </c>
      <c r="N46" s="65">
        <f t="shared" si="5"/>
        <v>4.8012323308826321E-2</v>
      </c>
      <c r="T46" s="37"/>
    </row>
    <row r="47" spans="1:22" s="11" customFormat="1" ht="12.6" thickBot="1" x14ac:dyDescent="0.25">
      <c r="B47" s="42" t="s">
        <v>56</v>
      </c>
      <c r="C47" s="12">
        <v>966</v>
      </c>
      <c r="D47" s="12">
        <v>483</v>
      </c>
      <c r="E47" s="12">
        <v>7644</v>
      </c>
      <c r="F47" s="43">
        <v>1264.67</v>
      </c>
      <c r="G47" s="44">
        <v>0</v>
      </c>
      <c r="H47" s="36">
        <v>4983.97</v>
      </c>
      <c r="I47" s="43">
        <v>0</v>
      </c>
      <c r="J47" s="45">
        <f>SUM(E47:I47)</f>
        <v>13892.64</v>
      </c>
      <c r="K47" s="55">
        <v>586</v>
      </c>
      <c r="L47" s="55">
        <v>13256.180000000002</v>
      </c>
      <c r="M47" s="65">
        <f t="shared" si="4"/>
        <v>0.6484641638225257</v>
      </c>
      <c r="N47" s="65">
        <f t="shared" si="5"/>
        <v>4.8012323308826321E-2</v>
      </c>
      <c r="T47" s="37"/>
    </row>
    <row r="48" spans="1:22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K48" s="46"/>
      <c r="L48" s="46"/>
      <c r="M48" s="14"/>
      <c r="N48" s="15"/>
      <c r="Q48" s="16"/>
      <c r="S48" s="11"/>
    </row>
    <row r="49" spans="2:20" ht="13.8" thickBot="1" x14ac:dyDescent="0.25">
      <c r="B49" s="30" t="s">
        <v>8</v>
      </c>
      <c r="C49" s="32">
        <f>C50+C59</f>
        <v>0</v>
      </c>
      <c r="D49" s="32">
        <f t="shared" ref="D49:I49" si="19">D50+D59</f>
        <v>0</v>
      </c>
      <c r="E49" s="32">
        <f t="shared" si="19"/>
        <v>0</v>
      </c>
      <c r="F49" s="32">
        <f t="shared" si="19"/>
        <v>0</v>
      </c>
      <c r="G49" s="32">
        <f t="shared" si="19"/>
        <v>185.05</v>
      </c>
      <c r="H49" s="32">
        <f t="shared" si="19"/>
        <v>0</v>
      </c>
      <c r="I49" s="32">
        <f t="shared" si="19"/>
        <v>0</v>
      </c>
      <c r="J49" s="32">
        <f>SUM(E49:I49)</f>
        <v>185.05</v>
      </c>
      <c r="K49" s="53">
        <f>K50+K59</f>
        <v>0</v>
      </c>
      <c r="L49" s="53">
        <f>L50+L59</f>
        <v>11191.29</v>
      </c>
      <c r="M49" s="65" t="s">
        <v>13</v>
      </c>
      <c r="N49" s="65">
        <f t="shared" si="5"/>
        <v>-0.98346481951589138</v>
      </c>
    </row>
    <row r="50" spans="2:20" ht="13.8" thickBot="1" x14ac:dyDescent="0.3">
      <c r="B50" s="59" t="s">
        <v>9</v>
      </c>
      <c r="C50" s="57">
        <f>C51+C53+C55+C57</f>
        <v>0</v>
      </c>
      <c r="D50" s="57">
        <f t="shared" ref="D50:I50" si="20">D51+D53+D55+D57</f>
        <v>0</v>
      </c>
      <c r="E50" s="57">
        <f t="shared" si="20"/>
        <v>0</v>
      </c>
      <c r="F50" s="57">
        <f t="shared" si="20"/>
        <v>0</v>
      </c>
      <c r="G50" s="57">
        <f t="shared" si="20"/>
        <v>185.05</v>
      </c>
      <c r="H50" s="57">
        <f t="shared" si="20"/>
        <v>0</v>
      </c>
      <c r="I50" s="57">
        <f t="shared" si="20"/>
        <v>0</v>
      </c>
      <c r="J50" s="57">
        <f t="shared" ref="J50:J61" si="21">SUM(E50:I50)</f>
        <v>185.05</v>
      </c>
      <c r="K50" s="57">
        <f>+K51+K53+K55+K57</f>
        <v>0</v>
      </c>
      <c r="L50" s="57">
        <f>+L51+L53+L55+L57</f>
        <v>11191.29</v>
      </c>
      <c r="M50" s="65" t="s">
        <v>13</v>
      </c>
      <c r="N50" s="65">
        <f t="shared" si="5"/>
        <v>-0.98346481951589138</v>
      </c>
    </row>
    <row r="51" spans="2:20" ht="13.8" hidden="1" thickBot="1" x14ac:dyDescent="0.25">
      <c r="B51" s="10" t="s">
        <v>38</v>
      </c>
      <c r="C51" s="39">
        <f>+C52</f>
        <v>0</v>
      </c>
      <c r="D51" s="39">
        <f t="shared" ref="D51:L51" si="22">+D52</f>
        <v>0</v>
      </c>
      <c r="E51" s="39">
        <f t="shared" si="22"/>
        <v>0</v>
      </c>
      <c r="F51" s="39">
        <f t="shared" si="22"/>
        <v>0</v>
      </c>
      <c r="G51" s="39">
        <f t="shared" si="22"/>
        <v>0</v>
      </c>
      <c r="H51" s="39">
        <f t="shared" si="22"/>
        <v>0</v>
      </c>
      <c r="I51" s="39">
        <f t="shared" si="22"/>
        <v>0</v>
      </c>
      <c r="J51" s="39">
        <f t="shared" si="22"/>
        <v>0</v>
      </c>
      <c r="K51" s="54">
        <f t="shared" si="22"/>
        <v>0</v>
      </c>
      <c r="L51" s="54">
        <f t="shared" si="22"/>
        <v>0</v>
      </c>
      <c r="M51" s="65" t="s">
        <v>13</v>
      </c>
      <c r="N51" s="65" t="s">
        <v>13</v>
      </c>
    </row>
    <row r="52" spans="2:20" s="37" customFormat="1" ht="12.6" hidden="1" thickBot="1" x14ac:dyDescent="0.25">
      <c r="B52" s="40" t="s">
        <v>39</v>
      </c>
      <c r="C52" s="12">
        <v>0</v>
      </c>
      <c r="D52" s="12">
        <v>0</v>
      </c>
      <c r="E52" s="12">
        <v>0</v>
      </c>
      <c r="F52" s="35">
        <v>0</v>
      </c>
      <c r="G52" s="36">
        <v>0</v>
      </c>
      <c r="H52" s="35">
        <v>0</v>
      </c>
      <c r="I52" s="35">
        <v>0</v>
      </c>
      <c r="J52" s="33">
        <f t="shared" si="21"/>
        <v>0</v>
      </c>
      <c r="K52" s="55">
        <v>0</v>
      </c>
      <c r="L52" s="55">
        <v>0</v>
      </c>
      <c r="M52" s="65" t="s">
        <v>13</v>
      </c>
      <c r="N52" s="65" t="s">
        <v>13</v>
      </c>
    </row>
    <row r="53" spans="2:20" s="11" customFormat="1" ht="13.8" thickBot="1" x14ac:dyDescent="0.25">
      <c r="B53" s="10" t="s">
        <v>32</v>
      </c>
      <c r="C53" s="33">
        <f t="shared" ref="C53:D53" si="23">C54</f>
        <v>0</v>
      </c>
      <c r="D53" s="33">
        <f t="shared" si="23"/>
        <v>0</v>
      </c>
      <c r="E53" s="33">
        <f>E54</f>
        <v>0</v>
      </c>
      <c r="F53" s="33">
        <f t="shared" ref="F53:I53" si="24">F54</f>
        <v>0</v>
      </c>
      <c r="G53" s="33">
        <f t="shared" si="24"/>
        <v>185.05</v>
      </c>
      <c r="H53" s="33">
        <f t="shared" si="24"/>
        <v>0</v>
      </c>
      <c r="I53" s="33">
        <f t="shared" si="24"/>
        <v>0</v>
      </c>
      <c r="J53" s="33">
        <f t="shared" si="21"/>
        <v>185.05</v>
      </c>
      <c r="K53" s="54">
        <f t="shared" ref="K53:L53" si="25">K54</f>
        <v>0</v>
      </c>
      <c r="L53" s="54">
        <f t="shared" si="25"/>
        <v>11191.29</v>
      </c>
      <c r="M53" s="65" t="s">
        <v>13</v>
      </c>
      <c r="N53" s="65">
        <f t="shared" si="5"/>
        <v>-0.98346481951589138</v>
      </c>
      <c r="T53" s="37"/>
    </row>
    <row r="54" spans="2:20" s="37" customFormat="1" ht="12.6" thickBot="1" x14ac:dyDescent="0.25">
      <c r="B54" s="38" t="s">
        <v>54</v>
      </c>
      <c r="C54" s="12">
        <v>0</v>
      </c>
      <c r="D54" s="12">
        <v>0</v>
      </c>
      <c r="E54" s="12">
        <v>0</v>
      </c>
      <c r="F54" s="35">
        <v>0</v>
      </c>
      <c r="G54" s="36">
        <v>185.05</v>
      </c>
      <c r="H54" s="35">
        <v>0</v>
      </c>
      <c r="I54" s="35">
        <v>0</v>
      </c>
      <c r="J54" s="33">
        <f t="shared" si="21"/>
        <v>185.05</v>
      </c>
      <c r="K54" s="55">
        <v>0</v>
      </c>
      <c r="L54" s="55">
        <v>11191.29</v>
      </c>
      <c r="M54" s="65" t="s">
        <v>13</v>
      </c>
      <c r="N54" s="65">
        <f t="shared" si="5"/>
        <v>-0.98346481951589138</v>
      </c>
    </row>
    <row r="55" spans="2:20" s="11" customFormat="1" ht="13.8" hidden="1" thickBot="1" x14ac:dyDescent="0.25">
      <c r="B55" s="10" t="s">
        <v>40</v>
      </c>
      <c r="C55" s="33">
        <f>+C56</f>
        <v>0</v>
      </c>
      <c r="D55" s="33">
        <v>0</v>
      </c>
      <c r="E55" s="33">
        <f>E56</f>
        <v>0</v>
      </c>
      <c r="F55" s="33">
        <f t="shared" ref="F55:I55" si="26">F56</f>
        <v>0</v>
      </c>
      <c r="G55" s="33">
        <f t="shared" si="26"/>
        <v>0</v>
      </c>
      <c r="H55" s="33">
        <f t="shared" si="26"/>
        <v>0</v>
      </c>
      <c r="I55" s="33">
        <f t="shared" si="26"/>
        <v>0</v>
      </c>
      <c r="J55" s="33">
        <f t="shared" si="21"/>
        <v>0</v>
      </c>
      <c r="K55" s="54">
        <f t="shared" ref="K55:L55" si="27">K56</f>
        <v>0</v>
      </c>
      <c r="L55" s="54">
        <f t="shared" si="27"/>
        <v>0</v>
      </c>
      <c r="M55" s="65" t="s">
        <v>13</v>
      </c>
      <c r="N55" s="65" t="s">
        <v>13</v>
      </c>
      <c r="T55" s="37"/>
    </row>
    <row r="56" spans="2:20" s="37" customFormat="1" ht="12.6" hidden="1" thickBot="1" x14ac:dyDescent="0.25">
      <c r="B56" s="40" t="s">
        <v>41</v>
      </c>
      <c r="C56" s="12">
        <v>0</v>
      </c>
      <c r="D56" s="12">
        <v>0</v>
      </c>
      <c r="E56" s="12">
        <v>0</v>
      </c>
      <c r="F56" s="35"/>
      <c r="G56" s="36">
        <v>0</v>
      </c>
      <c r="H56" s="35"/>
      <c r="I56" s="35"/>
      <c r="J56" s="33">
        <f t="shared" si="21"/>
        <v>0</v>
      </c>
      <c r="K56" s="55">
        <v>0</v>
      </c>
      <c r="L56" s="55"/>
      <c r="M56" s="65" t="s">
        <v>13</v>
      </c>
      <c r="N56" s="65" t="s">
        <v>13</v>
      </c>
    </row>
    <row r="57" spans="2:20" s="11" customFormat="1" ht="13.8" hidden="1" thickBot="1" x14ac:dyDescent="0.25">
      <c r="B57" s="10" t="s">
        <v>42</v>
      </c>
      <c r="C57" s="33">
        <f t="shared" ref="C57:D57" si="28">C58</f>
        <v>0</v>
      </c>
      <c r="D57" s="33">
        <f t="shared" si="28"/>
        <v>0</v>
      </c>
      <c r="E57" s="33">
        <f>E58</f>
        <v>0</v>
      </c>
      <c r="F57" s="33">
        <f t="shared" ref="F57:I57" si="29">F58</f>
        <v>0</v>
      </c>
      <c r="G57" s="33">
        <f t="shared" si="29"/>
        <v>0</v>
      </c>
      <c r="H57" s="33">
        <f t="shared" si="29"/>
        <v>0</v>
      </c>
      <c r="I57" s="33">
        <f t="shared" si="29"/>
        <v>0</v>
      </c>
      <c r="J57" s="33">
        <f t="shared" si="21"/>
        <v>0</v>
      </c>
      <c r="K57" s="54">
        <f t="shared" ref="K57:L57" si="30">K58</f>
        <v>0</v>
      </c>
      <c r="L57" s="54">
        <f t="shared" si="30"/>
        <v>0</v>
      </c>
      <c r="M57" s="65" t="s">
        <v>13</v>
      </c>
      <c r="N57" s="65" t="s">
        <v>13</v>
      </c>
      <c r="T57" s="37"/>
    </row>
    <row r="58" spans="2:20" s="37" customFormat="1" ht="12.6" hidden="1" thickBot="1" x14ac:dyDescent="0.25">
      <c r="B58" s="40" t="s">
        <v>43</v>
      </c>
      <c r="C58" s="12">
        <v>0</v>
      </c>
      <c r="D58" s="12">
        <v>0</v>
      </c>
      <c r="E58" s="12">
        <v>0</v>
      </c>
      <c r="F58" s="35"/>
      <c r="G58" s="36">
        <v>0</v>
      </c>
      <c r="H58" s="35"/>
      <c r="I58" s="35">
        <v>0</v>
      </c>
      <c r="J58" s="33">
        <f t="shared" si="21"/>
        <v>0</v>
      </c>
      <c r="K58" s="55">
        <v>0</v>
      </c>
      <c r="L58" s="55"/>
      <c r="M58" s="65" t="s">
        <v>13</v>
      </c>
      <c r="N58" s="65" t="s">
        <v>13</v>
      </c>
      <c r="P58" s="11"/>
    </row>
    <row r="59" spans="2:20" ht="13.8" thickBot="1" x14ac:dyDescent="0.3">
      <c r="B59" s="59" t="s">
        <v>24</v>
      </c>
      <c r="C59" s="54">
        <f>+C60</f>
        <v>0</v>
      </c>
      <c r="D59" s="54">
        <f>+D60</f>
        <v>0</v>
      </c>
      <c r="E59" s="54">
        <f t="shared" ref="E59:I60" si="31">+E60</f>
        <v>0</v>
      </c>
      <c r="F59" s="54">
        <f t="shared" si="31"/>
        <v>0</v>
      </c>
      <c r="G59" s="54">
        <f t="shared" si="31"/>
        <v>0</v>
      </c>
      <c r="H59" s="54">
        <f t="shared" si="31"/>
        <v>0</v>
      </c>
      <c r="I59" s="54">
        <f t="shared" si="31"/>
        <v>0</v>
      </c>
      <c r="J59" s="54">
        <f t="shared" si="21"/>
        <v>0</v>
      </c>
      <c r="K59" s="54">
        <f t="shared" ref="K59:L59" si="32">+K60</f>
        <v>0</v>
      </c>
      <c r="L59" s="54">
        <f t="shared" si="32"/>
        <v>0</v>
      </c>
      <c r="M59" s="65" t="s">
        <v>13</v>
      </c>
      <c r="N59" s="65" t="s">
        <v>13</v>
      </c>
    </row>
    <row r="60" spans="2:20" ht="13.8" thickBot="1" x14ac:dyDescent="0.25">
      <c r="B60" s="10" t="s">
        <v>33</v>
      </c>
      <c r="C60" s="33">
        <f>+C61</f>
        <v>0</v>
      </c>
      <c r="D60" s="33">
        <f>+D61</f>
        <v>0</v>
      </c>
      <c r="E60" s="33">
        <f t="shared" si="31"/>
        <v>0</v>
      </c>
      <c r="F60" s="33">
        <f t="shared" si="31"/>
        <v>0</v>
      </c>
      <c r="G60" s="33">
        <f t="shared" si="31"/>
        <v>0</v>
      </c>
      <c r="H60" s="33">
        <f t="shared" si="31"/>
        <v>0</v>
      </c>
      <c r="I60" s="33">
        <f t="shared" si="31"/>
        <v>0</v>
      </c>
      <c r="J60" s="33">
        <f t="shared" si="21"/>
        <v>0</v>
      </c>
      <c r="K60" s="54">
        <f>+K61</f>
        <v>0</v>
      </c>
      <c r="L60" s="54">
        <f>+L61</f>
        <v>0</v>
      </c>
      <c r="M60" s="65" t="s">
        <v>13</v>
      </c>
      <c r="N60" s="65" t="s">
        <v>13</v>
      </c>
    </row>
    <row r="61" spans="2:20" s="11" customFormat="1" ht="12.6" thickBot="1" x14ac:dyDescent="0.25">
      <c r="B61" s="42" t="s">
        <v>34</v>
      </c>
      <c r="C61" s="13">
        <v>0</v>
      </c>
      <c r="D61" s="83">
        <v>0</v>
      </c>
      <c r="E61" s="83">
        <v>0</v>
      </c>
      <c r="F61" s="43">
        <v>0</v>
      </c>
      <c r="G61" s="43">
        <v>0</v>
      </c>
      <c r="H61" s="43">
        <v>0</v>
      </c>
      <c r="I61" s="43">
        <v>0</v>
      </c>
      <c r="J61" s="45">
        <f t="shared" si="21"/>
        <v>0</v>
      </c>
      <c r="K61" s="58">
        <v>0</v>
      </c>
      <c r="L61" s="58">
        <v>0</v>
      </c>
      <c r="M61" s="63" t="s">
        <v>13</v>
      </c>
      <c r="N61" s="63" t="s">
        <v>13</v>
      </c>
      <c r="T61" s="37"/>
    </row>
    <row r="62" spans="2:20" x14ac:dyDescent="0.2">
      <c r="B62" s="1" t="s">
        <v>58</v>
      </c>
      <c r="C62" s="1"/>
      <c r="D62" s="1"/>
      <c r="E62" s="3"/>
      <c r="F62" s="16"/>
      <c r="G62" s="16"/>
      <c r="I62" s="49"/>
      <c r="J62" s="49"/>
    </row>
    <row r="63" spans="2:20" x14ac:dyDescent="0.2">
      <c r="B63" s="1" t="s">
        <v>57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  <mergeCell ref="E16:E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36" zoomScaleNormal="100" zoomScaleSheetLayoutView="100" workbookViewId="0">
      <selection activeCell="B49" sqref="B49:J61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48</v>
      </c>
    </row>
    <row r="16" spans="2:10" ht="18.75" customHeight="1" x14ac:dyDescent="0.2">
      <c r="B16" s="74"/>
      <c r="C16" s="70" t="s">
        <v>45</v>
      </c>
      <c r="D16" s="70" t="s">
        <v>46</v>
      </c>
      <c r="E16" s="70" t="s">
        <v>47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123607</v>
      </c>
      <c r="D19" s="22">
        <f t="shared" si="0"/>
        <v>70827</v>
      </c>
      <c r="E19" s="22">
        <f t="shared" si="0"/>
        <v>1103386.6340000001</v>
      </c>
      <c r="F19" s="22">
        <f t="shared" si="0"/>
        <v>307452.79949</v>
      </c>
      <c r="G19" s="22">
        <f t="shared" si="0"/>
        <v>857699.17</v>
      </c>
      <c r="H19" s="22">
        <f t="shared" si="0"/>
        <v>92462.900000000009</v>
      </c>
      <c r="I19" s="22">
        <f t="shared" si="0"/>
        <v>27063.866829999999</v>
      </c>
      <c r="J19" s="22">
        <f>SUM(E19:I19)</f>
        <v>2388065.3703200002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123607</v>
      </c>
      <c r="D22" s="31">
        <f t="shared" si="1"/>
        <v>70827</v>
      </c>
      <c r="E22" s="31">
        <f t="shared" si="1"/>
        <v>1103386.6340000001</v>
      </c>
      <c r="F22" s="31">
        <f t="shared" si="1"/>
        <v>307452.79949</v>
      </c>
      <c r="G22" s="31">
        <f t="shared" si="1"/>
        <v>857699.17</v>
      </c>
      <c r="H22" s="31">
        <f t="shared" si="1"/>
        <v>92462.900000000009</v>
      </c>
      <c r="I22" s="31">
        <f t="shared" si="1"/>
        <v>27063.866829999999</v>
      </c>
      <c r="J22" s="32">
        <f t="shared" si="1"/>
        <v>2388065.3703200002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123607</v>
      </c>
      <c r="D23" s="60">
        <f t="shared" si="2"/>
        <v>70827</v>
      </c>
      <c r="E23" s="60">
        <f t="shared" si="2"/>
        <v>1103386.6340000001</v>
      </c>
      <c r="F23" s="60">
        <f t="shared" si="2"/>
        <v>306729.79949</v>
      </c>
      <c r="G23" s="60">
        <f t="shared" si="2"/>
        <v>857699.17</v>
      </c>
      <c r="H23" s="60">
        <f t="shared" si="2"/>
        <v>92462.900000000009</v>
      </c>
      <c r="I23" s="60">
        <f t="shared" si="2"/>
        <v>27063.866829999999</v>
      </c>
      <c r="J23" s="61">
        <f t="shared" ref="J23:J45" si="3">SUM(E23:I23)</f>
        <v>2387342.3703200002</v>
      </c>
      <c r="M23" s="16"/>
    </row>
    <row r="24" spans="2:16" ht="13.2" x14ac:dyDescent="0.2">
      <c r="B24" s="10" t="s">
        <v>10</v>
      </c>
      <c r="C24" s="33">
        <f t="shared" ref="C24:I24" si="4">C25</f>
        <v>14810</v>
      </c>
      <c r="D24" s="33">
        <f t="shared" si="4"/>
        <v>7731</v>
      </c>
      <c r="E24" s="33">
        <f t="shared" si="4"/>
        <v>28818.869999999995</v>
      </c>
      <c r="F24" s="33">
        <f t="shared" si="4"/>
        <v>741.75</v>
      </c>
      <c r="G24" s="33">
        <f t="shared" si="4"/>
        <v>63669.63</v>
      </c>
      <c r="H24" s="33">
        <f t="shared" si="4"/>
        <v>0</v>
      </c>
      <c r="I24" s="33">
        <f t="shared" si="4"/>
        <v>0</v>
      </c>
      <c r="J24" s="33">
        <f t="shared" si="3"/>
        <v>93230.25</v>
      </c>
      <c r="M24" s="16"/>
    </row>
    <row r="25" spans="2:16" s="11" customFormat="1" x14ac:dyDescent="0.2">
      <c r="B25" s="34" t="s">
        <v>11</v>
      </c>
      <c r="C25" s="12">
        <v>14810</v>
      </c>
      <c r="D25" s="12">
        <v>7731</v>
      </c>
      <c r="E25" s="12">
        <v>28818.869999999995</v>
      </c>
      <c r="F25" s="35">
        <v>741.75</v>
      </c>
      <c r="G25" s="36">
        <v>63669.63</v>
      </c>
      <c r="H25" s="35">
        <v>0</v>
      </c>
      <c r="I25" s="35">
        <v>0</v>
      </c>
      <c r="J25" s="35">
        <f t="shared" si="3"/>
        <v>93230.25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17680.849999999999</v>
      </c>
      <c r="G26" s="33">
        <f>G27</f>
        <v>120400.53</v>
      </c>
      <c r="H26" s="33">
        <f>H27</f>
        <v>0</v>
      </c>
      <c r="I26" s="33">
        <f>I27</f>
        <v>0</v>
      </c>
      <c r="J26" s="33">
        <f t="shared" si="3"/>
        <v>138081.38</v>
      </c>
      <c r="P26" s="37"/>
    </row>
    <row r="27" spans="2:16" s="37" customFormat="1" x14ac:dyDescent="0.2">
      <c r="B27" s="38" t="s">
        <v>36</v>
      </c>
      <c r="C27" s="12">
        <v>0</v>
      </c>
      <c r="D27" s="12">
        <v>0</v>
      </c>
      <c r="E27" s="36">
        <v>0</v>
      </c>
      <c r="F27" s="35">
        <v>17680.849999999999</v>
      </c>
      <c r="G27" s="36">
        <v>120400.53</v>
      </c>
      <c r="H27" s="35">
        <v>0</v>
      </c>
      <c r="I27" s="35">
        <v>0</v>
      </c>
      <c r="J27" s="35">
        <f t="shared" si="3"/>
        <v>138081.38</v>
      </c>
    </row>
    <row r="28" spans="2:16" s="37" customFormat="1" ht="13.2" x14ac:dyDescent="0.2">
      <c r="B28" s="10" t="s">
        <v>53</v>
      </c>
      <c r="C28" s="33">
        <f t="shared" ref="C28:I28" si="6">C29</f>
        <v>3618</v>
      </c>
      <c r="D28" s="33">
        <f t="shared" si="6"/>
        <v>2041</v>
      </c>
      <c r="E28" s="33">
        <f t="shared" si="6"/>
        <v>41883.228999999992</v>
      </c>
      <c r="F28" s="33">
        <f t="shared" si="6"/>
        <v>68384.815999999992</v>
      </c>
      <c r="G28" s="33">
        <f t="shared" si="6"/>
        <v>3443.06</v>
      </c>
      <c r="H28" s="33">
        <f t="shared" si="6"/>
        <v>0</v>
      </c>
      <c r="I28" s="33">
        <f t="shared" si="6"/>
        <v>722.5</v>
      </c>
      <c r="J28" s="33">
        <f t="shared" ref="J28:J29" si="7">SUM(E28:I28)</f>
        <v>114433.60499999998</v>
      </c>
    </row>
    <row r="29" spans="2:16" s="37" customFormat="1" x14ac:dyDescent="0.2">
      <c r="B29" s="40" t="s">
        <v>55</v>
      </c>
      <c r="C29" s="12">
        <v>3618</v>
      </c>
      <c r="D29" s="12">
        <v>2041</v>
      </c>
      <c r="E29" s="12">
        <v>41883.228999999992</v>
      </c>
      <c r="F29" s="35">
        <v>68384.815999999992</v>
      </c>
      <c r="G29" s="36">
        <v>3443.06</v>
      </c>
      <c r="H29" s="35">
        <v>0</v>
      </c>
      <c r="I29" s="35">
        <v>722.5</v>
      </c>
      <c r="J29" s="35">
        <f t="shared" si="7"/>
        <v>114433.60499999998</v>
      </c>
    </row>
    <row r="30" spans="2:16" ht="13.2" x14ac:dyDescent="0.2">
      <c r="B30" s="10" t="s">
        <v>14</v>
      </c>
      <c r="C30" s="39">
        <f t="shared" ref="C30:I30" si="8">SUM(C31:C33)</f>
        <v>100399</v>
      </c>
      <c r="D30" s="39">
        <f t="shared" si="8"/>
        <v>58575</v>
      </c>
      <c r="E30" s="39">
        <f t="shared" si="8"/>
        <v>1015682.768</v>
      </c>
      <c r="F30" s="39">
        <f t="shared" si="8"/>
        <v>178713.98030000002</v>
      </c>
      <c r="G30" s="39">
        <f t="shared" si="8"/>
        <v>540237.44999999995</v>
      </c>
      <c r="H30" s="39">
        <f t="shared" si="8"/>
        <v>78785.60500000001</v>
      </c>
      <c r="I30" s="39">
        <f t="shared" si="8"/>
        <v>24120.981</v>
      </c>
      <c r="J30" s="33">
        <f t="shared" si="3"/>
        <v>1837540.7842999999</v>
      </c>
    </row>
    <row r="31" spans="2:16" s="11" customFormat="1" x14ac:dyDescent="0.2">
      <c r="B31" s="40" t="s">
        <v>15</v>
      </c>
      <c r="C31" s="12">
        <v>40411</v>
      </c>
      <c r="D31" s="12">
        <v>24027</v>
      </c>
      <c r="E31" s="12">
        <v>396126.94999999995</v>
      </c>
      <c r="F31" s="35">
        <v>178713.98030000002</v>
      </c>
      <c r="G31" s="36">
        <v>540237.44999999995</v>
      </c>
      <c r="H31" s="35">
        <v>78785.60500000001</v>
      </c>
      <c r="I31" s="35">
        <v>24120.981</v>
      </c>
      <c r="J31" s="35">
        <f t="shared" si="3"/>
        <v>1217984.9662999997</v>
      </c>
      <c r="P31" s="37"/>
    </row>
    <row r="32" spans="2:16" s="11" customFormat="1" x14ac:dyDescent="0.2">
      <c r="B32" s="40" t="s">
        <v>16</v>
      </c>
      <c r="C32" s="12">
        <v>59988</v>
      </c>
      <c r="D32" s="12">
        <v>34548</v>
      </c>
      <c r="E32" s="12">
        <v>619555.81800000009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619555.81800000009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4122</v>
      </c>
      <c r="D34" s="33">
        <f t="shared" si="9"/>
        <v>2061</v>
      </c>
      <c r="E34" s="33">
        <f>E35</f>
        <v>8862.5450000000001</v>
      </c>
      <c r="F34" s="33">
        <f>F35</f>
        <v>13254.903189999999</v>
      </c>
      <c r="G34" s="33">
        <f>G35</f>
        <v>51420.710000000006</v>
      </c>
      <c r="H34" s="33">
        <f>H35</f>
        <v>0</v>
      </c>
      <c r="I34" s="33">
        <f>I35</f>
        <v>2220.3858300000006</v>
      </c>
      <c r="J34" s="33">
        <f t="shared" si="3"/>
        <v>75758.544020000001</v>
      </c>
      <c r="P34" s="37"/>
    </row>
    <row r="35" spans="1:18" s="11" customFormat="1" x14ac:dyDescent="0.2">
      <c r="A35" s="37"/>
      <c r="B35" s="40" t="s">
        <v>19</v>
      </c>
      <c r="C35" s="12">
        <v>4122</v>
      </c>
      <c r="D35" s="12">
        <v>2061</v>
      </c>
      <c r="E35" s="12">
        <v>8862.5450000000001</v>
      </c>
      <c r="F35" s="35">
        <v>13254.903189999999</v>
      </c>
      <c r="G35" s="36">
        <v>51420.710000000006</v>
      </c>
      <c r="H35" s="35">
        <v>0</v>
      </c>
      <c r="I35" s="35">
        <v>2220.3858300000006</v>
      </c>
      <c r="J35" s="35">
        <f t="shared" si="3"/>
        <v>75758.544020000001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590</v>
      </c>
      <c r="D36" s="33">
        <f t="shared" si="10"/>
        <v>382</v>
      </c>
      <c r="E36" s="33">
        <f t="shared" si="10"/>
        <v>7580.2219999999979</v>
      </c>
      <c r="F36" s="33">
        <f t="shared" si="10"/>
        <v>27953.5</v>
      </c>
      <c r="G36" s="33">
        <f t="shared" si="10"/>
        <v>78527.790000000008</v>
      </c>
      <c r="H36" s="33">
        <f t="shared" si="10"/>
        <v>13677.295</v>
      </c>
      <c r="I36" s="33">
        <f t="shared" si="10"/>
        <v>0</v>
      </c>
      <c r="J36" s="33">
        <f t="shared" si="3"/>
        <v>127738.807</v>
      </c>
      <c r="P36" s="37"/>
    </row>
    <row r="37" spans="1:18" s="11" customFormat="1" x14ac:dyDescent="0.2">
      <c r="B37" s="38" t="s">
        <v>21</v>
      </c>
      <c r="C37" s="12">
        <v>590</v>
      </c>
      <c r="D37" s="12">
        <v>382</v>
      </c>
      <c r="E37" s="12">
        <v>7580.2219999999979</v>
      </c>
      <c r="F37" s="35">
        <v>27953.5</v>
      </c>
      <c r="G37" s="36">
        <v>78527.790000000008</v>
      </c>
      <c r="H37" s="35">
        <v>13677.295</v>
      </c>
      <c r="I37" s="35"/>
      <c r="J37" s="35">
        <f t="shared" si="3"/>
        <v>127738.807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68</v>
      </c>
      <c r="D38" s="33">
        <f t="shared" si="11"/>
        <v>37</v>
      </c>
      <c r="E38" s="33">
        <f>E39</f>
        <v>559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559</v>
      </c>
      <c r="P38" s="37"/>
    </row>
    <row r="39" spans="1:18" s="11" customFormat="1" x14ac:dyDescent="0.2">
      <c r="B39" s="40" t="s">
        <v>23</v>
      </c>
      <c r="C39" s="12">
        <v>68</v>
      </c>
      <c r="D39" s="12">
        <v>37</v>
      </c>
      <c r="E39" s="12">
        <v>559</v>
      </c>
      <c r="F39" s="35">
        <v>0</v>
      </c>
      <c r="G39" s="36">
        <v>0</v>
      </c>
      <c r="H39" s="35">
        <v>0</v>
      </c>
      <c r="I39" s="35">
        <v>0</v>
      </c>
      <c r="J39" s="35">
        <f t="shared" si="3"/>
        <v>559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723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723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723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723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723</v>
      </c>
      <c r="G42" s="36">
        <v>0</v>
      </c>
      <c r="H42" s="35">
        <v>0</v>
      </c>
      <c r="I42" s="35"/>
      <c r="J42" s="35">
        <f t="shared" si="3"/>
        <v>723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37</v>
      </c>
      <c r="C47" s="12"/>
      <c r="D47" s="12"/>
      <c r="E47" s="12"/>
      <c r="F47" s="43"/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54</v>
      </c>
      <c r="C54" s="12">
        <v>0</v>
      </c>
      <c r="D54" s="12">
        <v>0</v>
      </c>
      <c r="E54" s="12">
        <v>0</v>
      </c>
      <c r="F54" s="35">
        <v>0</v>
      </c>
      <c r="G54" s="36"/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83">
        <v>0</v>
      </c>
      <c r="E61" s="83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58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57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26" zoomScaleNormal="100" zoomScaleSheetLayoutView="100" workbookViewId="0">
      <selection activeCell="B49" sqref="B49:J61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48</v>
      </c>
    </row>
    <row r="16" spans="2:10" ht="18.75" customHeight="1" x14ac:dyDescent="0.2">
      <c r="B16" s="74"/>
      <c r="C16" s="70" t="s">
        <v>45</v>
      </c>
      <c r="D16" s="70" t="s">
        <v>46</v>
      </c>
      <c r="E16" s="70" t="s">
        <v>47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130705</v>
      </c>
      <c r="D19" s="22">
        <f t="shared" si="0"/>
        <v>74407</v>
      </c>
      <c r="E19" s="22">
        <f t="shared" si="0"/>
        <v>1217259.2850000001</v>
      </c>
      <c r="F19" s="22">
        <f t="shared" si="0"/>
        <v>4336.93</v>
      </c>
      <c r="G19" s="22">
        <f t="shared" si="0"/>
        <v>1086668.26</v>
      </c>
      <c r="H19" s="22">
        <f t="shared" si="0"/>
        <v>28756.629000000001</v>
      </c>
      <c r="I19" s="22">
        <f t="shared" si="0"/>
        <v>75.510000000000005</v>
      </c>
      <c r="J19" s="22">
        <f>SUM(E19:I19)</f>
        <v>2337096.6140000001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130705</v>
      </c>
      <c r="D22" s="31">
        <f t="shared" si="1"/>
        <v>74407</v>
      </c>
      <c r="E22" s="31">
        <f t="shared" si="1"/>
        <v>1217259.2850000001</v>
      </c>
      <c r="F22" s="31">
        <f t="shared" si="1"/>
        <v>4336.93</v>
      </c>
      <c r="G22" s="31">
        <f t="shared" si="1"/>
        <v>1086668.26</v>
      </c>
      <c r="H22" s="31">
        <f t="shared" si="1"/>
        <v>28756.629000000001</v>
      </c>
      <c r="I22" s="31">
        <f t="shared" si="1"/>
        <v>75.510000000000005</v>
      </c>
      <c r="J22" s="32">
        <f t="shared" si="1"/>
        <v>2337096.6140000001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130705</v>
      </c>
      <c r="D23" s="60">
        <f t="shared" si="2"/>
        <v>74407</v>
      </c>
      <c r="E23" s="60">
        <f t="shared" si="2"/>
        <v>1217259.2850000001</v>
      </c>
      <c r="F23" s="60">
        <f t="shared" si="2"/>
        <v>4336.93</v>
      </c>
      <c r="G23" s="60">
        <f t="shared" si="2"/>
        <v>1086668.26</v>
      </c>
      <c r="H23" s="60">
        <f t="shared" si="2"/>
        <v>28756.629000000001</v>
      </c>
      <c r="I23" s="60">
        <f t="shared" si="2"/>
        <v>75.510000000000005</v>
      </c>
      <c r="J23" s="61">
        <f t="shared" ref="J23:J45" si="3">SUM(E23:I23)</f>
        <v>2337096.6140000001</v>
      </c>
      <c r="M23" s="16"/>
    </row>
    <row r="24" spans="2:16" ht="13.2" x14ac:dyDescent="0.2">
      <c r="B24" s="10" t="s">
        <v>10</v>
      </c>
      <c r="C24" s="33">
        <f t="shared" ref="C24:I24" si="4">C25</f>
        <v>14269</v>
      </c>
      <c r="D24" s="33">
        <f t="shared" si="4"/>
        <v>7586</v>
      </c>
      <c r="E24" s="33">
        <f t="shared" si="4"/>
        <v>176421.55600000004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176421.55600000004</v>
      </c>
      <c r="M24" s="16"/>
    </row>
    <row r="25" spans="2:16" s="11" customFormat="1" x14ac:dyDescent="0.2">
      <c r="B25" s="34" t="s">
        <v>11</v>
      </c>
      <c r="C25" s="12">
        <v>14269</v>
      </c>
      <c r="D25" s="12">
        <v>7586</v>
      </c>
      <c r="E25" s="12">
        <v>176421.55600000004</v>
      </c>
      <c r="F25" s="35"/>
      <c r="G25" s="36">
        <v>0</v>
      </c>
      <c r="H25" s="35"/>
      <c r="I25" s="35">
        <v>0</v>
      </c>
      <c r="J25" s="35">
        <f t="shared" si="3"/>
        <v>176421.55600000004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155</v>
      </c>
      <c r="D26" s="33">
        <f t="shared" si="5"/>
        <v>81</v>
      </c>
      <c r="E26" s="33">
        <f>E27</f>
        <v>1435.99</v>
      </c>
      <c r="F26" s="33">
        <f>F27</f>
        <v>0</v>
      </c>
      <c r="G26" s="33">
        <f>G27</f>
        <v>221662.49000000002</v>
      </c>
      <c r="H26" s="33">
        <f>H27</f>
        <v>0</v>
      </c>
      <c r="I26" s="33">
        <f>I27</f>
        <v>0</v>
      </c>
      <c r="J26" s="33">
        <f t="shared" si="3"/>
        <v>223098.48</v>
      </c>
      <c r="P26" s="37"/>
    </row>
    <row r="27" spans="2:16" s="37" customFormat="1" x14ac:dyDescent="0.2">
      <c r="B27" s="38" t="s">
        <v>36</v>
      </c>
      <c r="C27" s="12">
        <v>155</v>
      </c>
      <c r="D27" s="12">
        <v>81</v>
      </c>
      <c r="E27" s="36">
        <v>1435.99</v>
      </c>
      <c r="F27" s="35"/>
      <c r="G27" s="36">
        <v>221662.49000000002</v>
      </c>
      <c r="H27" s="35"/>
      <c r="I27" s="35">
        <v>0</v>
      </c>
      <c r="J27" s="35">
        <f t="shared" si="3"/>
        <v>223098.48</v>
      </c>
    </row>
    <row r="28" spans="2:16" s="37" customFormat="1" ht="13.2" x14ac:dyDescent="0.2">
      <c r="B28" s="10" t="s">
        <v>53</v>
      </c>
      <c r="C28" s="33">
        <f t="shared" ref="C28:I28" si="6">C29</f>
        <v>5071</v>
      </c>
      <c r="D28" s="33">
        <f t="shared" si="6"/>
        <v>2894</v>
      </c>
      <c r="E28" s="33">
        <f t="shared" si="6"/>
        <v>37945.610000000008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37945.610000000008</v>
      </c>
    </row>
    <row r="29" spans="2:16" s="37" customFormat="1" x14ac:dyDescent="0.2">
      <c r="B29" s="40" t="s">
        <v>55</v>
      </c>
      <c r="C29" s="12">
        <v>5071</v>
      </c>
      <c r="D29" s="12">
        <v>2894</v>
      </c>
      <c r="E29" s="12">
        <v>37945.610000000008</v>
      </c>
      <c r="F29" s="35">
        <v>0</v>
      </c>
      <c r="G29" s="36"/>
      <c r="H29" s="35"/>
      <c r="I29" s="35">
        <v>0</v>
      </c>
      <c r="J29" s="35">
        <f t="shared" si="7"/>
        <v>37945.610000000008</v>
      </c>
    </row>
    <row r="30" spans="2:16" ht="13.2" x14ac:dyDescent="0.2">
      <c r="B30" s="10" t="s">
        <v>14</v>
      </c>
      <c r="C30" s="39">
        <f t="shared" ref="C30:I30" si="8">SUM(C31:C33)</f>
        <v>109023</v>
      </c>
      <c r="D30" s="39">
        <f t="shared" si="8"/>
        <v>62597</v>
      </c>
      <c r="E30" s="39">
        <f t="shared" si="8"/>
        <v>981355.87800000003</v>
      </c>
      <c r="F30" s="39">
        <f t="shared" si="8"/>
        <v>76.3</v>
      </c>
      <c r="G30" s="39">
        <f t="shared" si="8"/>
        <v>238754.16999999998</v>
      </c>
      <c r="H30" s="39">
        <f t="shared" si="8"/>
        <v>28756.629000000001</v>
      </c>
      <c r="I30" s="39">
        <f t="shared" si="8"/>
        <v>75.510000000000005</v>
      </c>
      <c r="J30" s="33">
        <f t="shared" si="3"/>
        <v>1249018.487</v>
      </c>
    </row>
    <row r="31" spans="2:16" s="11" customFormat="1" x14ac:dyDescent="0.2">
      <c r="B31" s="40" t="s">
        <v>15</v>
      </c>
      <c r="C31" s="12">
        <v>40269</v>
      </c>
      <c r="D31" s="12">
        <v>22751</v>
      </c>
      <c r="E31" s="12">
        <v>273577.04999999993</v>
      </c>
      <c r="F31" s="35">
        <v>76.3</v>
      </c>
      <c r="G31" s="36"/>
      <c r="H31" s="35">
        <v>28756.629000000001</v>
      </c>
      <c r="I31" s="35">
        <v>75.510000000000005</v>
      </c>
      <c r="J31" s="35">
        <f t="shared" si="3"/>
        <v>302485.48899999994</v>
      </c>
      <c r="P31" s="37"/>
    </row>
    <row r="32" spans="2:16" s="11" customFormat="1" x14ac:dyDescent="0.2">
      <c r="B32" s="40" t="s">
        <v>16</v>
      </c>
      <c r="C32" s="12">
        <v>68754</v>
      </c>
      <c r="D32" s="12">
        <v>39846</v>
      </c>
      <c r="E32" s="12">
        <v>707778.8280000001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707778.8280000001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238754.16999999998</v>
      </c>
      <c r="H33" s="35">
        <v>0</v>
      </c>
      <c r="I33" s="35">
        <v>0</v>
      </c>
      <c r="J33" s="35">
        <f t="shared" si="3"/>
        <v>238754.16999999998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762</v>
      </c>
      <c r="D34" s="33">
        <f t="shared" si="9"/>
        <v>393</v>
      </c>
      <c r="E34" s="33">
        <f>E35</f>
        <v>10455.460999999999</v>
      </c>
      <c r="F34" s="33">
        <f>F35</f>
        <v>0</v>
      </c>
      <c r="G34" s="33">
        <f>G35</f>
        <v>135041.53</v>
      </c>
      <c r="H34" s="33">
        <f>H35</f>
        <v>0</v>
      </c>
      <c r="I34" s="33">
        <f>I35</f>
        <v>0</v>
      </c>
      <c r="J34" s="33">
        <f t="shared" si="3"/>
        <v>145496.99100000001</v>
      </c>
      <c r="P34" s="37"/>
    </row>
    <row r="35" spans="1:18" s="11" customFormat="1" x14ac:dyDescent="0.2">
      <c r="A35" s="37"/>
      <c r="B35" s="40" t="s">
        <v>19</v>
      </c>
      <c r="C35" s="12">
        <v>762</v>
      </c>
      <c r="D35" s="12">
        <v>393</v>
      </c>
      <c r="E35" s="12">
        <v>10455.460999999999</v>
      </c>
      <c r="F35" s="35"/>
      <c r="G35" s="36">
        <v>135041.53</v>
      </c>
      <c r="H35" s="35">
        <v>0</v>
      </c>
      <c r="I35" s="35">
        <v>0</v>
      </c>
      <c r="J35" s="35">
        <f t="shared" si="3"/>
        <v>145496.99100000001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946</v>
      </c>
      <c r="D36" s="33">
        <f t="shared" si="10"/>
        <v>565</v>
      </c>
      <c r="E36" s="33">
        <f t="shared" si="10"/>
        <v>2374.7900000000004</v>
      </c>
      <c r="F36" s="33">
        <f t="shared" si="10"/>
        <v>751.63</v>
      </c>
      <c r="G36" s="33">
        <f t="shared" si="10"/>
        <v>491210.06999999995</v>
      </c>
      <c r="H36" s="33">
        <f t="shared" si="10"/>
        <v>0</v>
      </c>
      <c r="I36" s="33">
        <f t="shared" si="10"/>
        <v>0</v>
      </c>
      <c r="J36" s="33">
        <f t="shared" si="3"/>
        <v>494336.48999999993</v>
      </c>
      <c r="P36" s="37"/>
    </row>
    <row r="37" spans="1:18" s="11" customFormat="1" x14ac:dyDescent="0.2">
      <c r="B37" s="38" t="s">
        <v>21</v>
      </c>
      <c r="C37" s="12">
        <v>946</v>
      </c>
      <c r="D37" s="12">
        <v>565</v>
      </c>
      <c r="E37" s="12">
        <v>2374.7900000000004</v>
      </c>
      <c r="F37" s="35">
        <v>751.63</v>
      </c>
      <c r="G37" s="36">
        <v>491210.06999999995</v>
      </c>
      <c r="H37" s="35">
        <v>0</v>
      </c>
      <c r="I37" s="35">
        <v>0</v>
      </c>
      <c r="J37" s="35">
        <f t="shared" si="3"/>
        <v>494336.48999999993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479</v>
      </c>
      <c r="D38" s="33">
        <f t="shared" si="11"/>
        <v>291</v>
      </c>
      <c r="E38" s="33">
        <f>E39</f>
        <v>7270</v>
      </c>
      <c r="F38" s="33">
        <f>F39</f>
        <v>3509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10779</v>
      </c>
      <c r="P38" s="37"/>
    </row>
    <row r="39" spans="1:18" s="11" customFormat="1" x14ac:dyDescent="0.2">
      <c r="B39" s="40" t="s">
        <v>23</v>
      </c>
      <c r="C39" s="12">
        <v>479</v>
      </c>
      <c r="D39" s="12">
        <v>291</v>
      </c>
      <c r="E39" s="12">
        <v>7270</v>
      </c>
      <c r="F39" s="35">
        <v>3509</v>
      </c>
      <c r="G39" s="36"/>
      <c r="H39" s="35"/>
      <c r="I39" s="35">
        <v>0</v>
      </c>
      <c r="J39" s="35">
        <f t="shared" si="3"/>
        <v>10779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/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37</v>
      </c>
      <c r="C47" s="12"/>
      <c r="D47" s="12"/>
      <c r="E47" s="12"/>
      <c r="F47" s="43"/>
      <c r="G47" s="44">
        <v>0</v>
      </c>
      <c r="H47" s="36"/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54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/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83">
        <v>0</v>
      </c>
      <c r="E61" s="83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58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57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31" zoomScaleNormal="100" zoomScaleSheetLayoutView="100" workbookViewId="0">
      <selection activeCell="B49" sqref="B49:J61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48</v>
      </c>
    </row>
    <row r="16" spans="2:10" ht="18.75" customHeight="1" x14ac:dyDescent="0.2">
      <c r="B16" s="74"/>
      <c r="C16" s="70" t="s">
        <v>45</v>
      </c>
      <c r="D16" s="70" t="s">
        <v>46</v>
      </c>
      <c r="E16" s="70" t="s">
        <v>47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82040</v>
      </c>
      <c r="D19" s="22">
        <f t="shared" si="0"/>
        <v>46113</v>
      </c>
      <c r="E19" s="22">
        <f t="shared" si="0"/>
        <v>779431.85210999998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3.93</v>
      </c>
      <c r="J19" s="22">
        <f>SUM(E19:I19)</f>
        <v>779435.78211000003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82040</v>
      </c>
      <c r="D22" s="31">
        <f t="shared" si="1"/>
        <v>46113</v>
      </c>
      <c r="E22" s="31">
        <f t="shared" si="1"/>
        <v>779431.85210999998</v>
      </c>
      <c r="F22" s="31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3.93</v>
      </c>
      <c r="J22" s="32">
        <f t="shared" si="1"/>
        <v>779435.78211000003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82040</v>
      </c>
      <c r="D23" s="60">
        <f t="shared" si="2"/>
        <v>46113</v>
      </c>
      <c r="E23" s="60">
        <f t="shared" si="2"/>
        <v>779431.85210999998</v>
      </c>
      <c r="F23" s="60">
        <f t="shared" si="2"/>
        <v>0</v>
      </c>
      <c r="G23" s="60">
        <f t="shared" si="2"/>
        <v>0</v>
      </c>
      <c r="H23" s="60">
        <f t="shared" si="2"/>
        <v>0</v>
      </c>
      <c r="I23" s="60">
        <f t="shared" si="2"/>
        <v>3.93</v>
      </c>
      <c r="J23" s="61">
        <f t="shared" ref="J23:J45" si="3">SUM(E23:I23)</f>
        <v>779435.78211000003</v>
      </c>
      <c r="M23" s="16"/>
    </row>
    <row r="24" spans="2:16" ht="13.2" x14ac:dyDescent="0.2">
      <c r="B24" s="10" t="s">
        <v>10</v>
      </c>
      <c r="C24" s="33">
        <f t="shared" ref="C24:I24" si="4">C25</f>
        <v>18</v>
      </c>
      <c r="D24" s="33">
        <f t="shared" si="4"/>
        <v>14</v>
      </c>
      <c r="E24" s="33">
        <f t="shared" si="4"/>
        <v>294.58999999999997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294.58999999999997</v>
      </c>
      <c r="M24" s="16"/>
    </row>
    <row r="25" spans="2:16" s="11" customFormat="1" x14ac:dyDescent="0.2">
      <c r="B25" s="34" t="s">
        <v>11</v>
      </c>
      <c r="C25" s="12">
        <v>18</v>
      </c>
      <c r="D25" s="12">
        <v>14</v>
      </c>
      <c r="E25" s="12">
        <v>294.58999999999997</v>
      </c>
      <c r="F25" s="35"/>
      <c r="G25" s="36">
        <v>0</v>
      </c>
      <c r="H25" s="35">
        <v>0</v>
      </c>
      <c r="I25" s="35">
        <v>0</v>
      </c>
      <c r="J25" s="35">
        <f t="shared" si="3"/>
        <v>294.58999999999997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0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0</v>
      </c>
      <c r="P26" s="37"/>
    </row>
    <row r="27" spans="2:16" s="37" customFormat="1" x14ac:dyDescent="0.2">
      <c r="B27" s="38" t="s">
        <v>36</v>
      </c>
      <c r="C27" s="12">
        <v>0</v>
      </c>
      <c r="D27" s="12">
        <v>0</v>
      </c>
      <c r="E27" s="36">
        <v>0</v>
      </c>
      <c r="F27" s="35">
        <v>0</v>
      </c>
      <c r="G27" s="36">
        <v>0</v>
      </c>
      <c r="H27" s="35">
        <v>0</v>
      </c>
      <c r="I27" s="35">
        <v>0</v>
      </c>
      <c r="J27" s="35">
        <f t="shared" si="3"/>
        <v>0</v>
      </c>
    </row>
    <row r="28" spans="2:16" s="37" customFormat="1" ht="13.2" x14ac:dyDescent="0.2">
      <c r="B28" s="10" t="s">
        <v>53</v>
      </c>
      <c r="C28" s="33">
        <f t="shared" ref="C28:I28" si="6">C29</f>
        <v>12762</v>
      </c>
      <c r="D28" s="33">
        <f t="shared" si="6"/>
        <v>7281</v>
      </c>
      <c r="E28" s="33">
        <f t="shared" si="6"/>
        <v>146218.73910999999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146218.73910999999</v>
      </c>
    </row>
    <row r="29" spans="2:16" s="37" customFormat="1" x14ac:dyDescent="0.2">
      <c r="B29" s="40" t="s">
        <v>55</v>
      </c>
      <c r="C29" s="12">
        <v>12762</v>
      </c>
      <c r="D29" s="12">
        <v>7281</v>
      </c>
      <c r="E29" s="12">
        <v>146218.73910999999</v>
      </c>
      <c r="F29" s="35">
        <v>0</v>
      </c>
      <c r="G29" s="36">
        <v>0</v>
      </c>
      <c r="H29" s="35">
        <v>0</v>
      </c>
      <c r="I29" s="35">
        <v>0</v>
      </c>
      <c r="J29" s="35">
        <f t="shared" si="7"/>
        <v>146218.73910999999</v>
      </c>
    </row>
    <row r="30" spans="2:16" ht="13.2" x14ac:dyDescent="0.2">
      <c r="B30" s="10" t="s">
        <v>14</v>
      </c>
      <c r="C30" s="39">
        <f t="shared" ref="C30:I30" si="8">SUM(C31:C33)</f>
        <v>69260</v>
      </c>
      <c r="D30" s="39">
        <f t="shared" si="8"/>
        <v>38818</v>
      </c>
      <c r="E30" s="39">
        <f t="shared" si="8"/>
        <v>632918.52300000004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3.93</v>
      </c>
      <c r="J30" s="33">
        <f t="shared" si="3"/>
        <v>632922.4530000001</v>
      </c>
    </row>
    <row r="31" spans="2:16" s="11" customFormat="1" x14ac:dyDescent="0.2">
      <c r="B31" s="40" t="s">
        <v>15</v>
      </c>
      <c r="C31" s="12">
        <v>34532</v>
      </c>
      <c r="D31" s="12">
        <v>19088</v>
      </c>
      <c r="E31" s="12">
        <v>218348.31</v>
      </c>
      <c r="F31" s="35">
        <v>0</v>
      </c>
      <c r="G31" s="36">
        <v>0</v>
      </c>
      <c r="H31" s="35">
        <v>0</v>
      </c>
      <c r="I31" s="35">
        <v>3.93</v>
      </c>
      <c r="J31" s="35">
        <f t="shared" si="3"/>
        <v>218352.24</v>
      </c>
      <c r="P31" s="37"/>
    </row>
    <row r="32" spans="2:16" s="11" customFormat="1" x14ac:dyDescent="0.2">
      <c r="B32" s="40" t="s">
        <v>16</v>
      </c>
      <c r="C32" s="12">
        <v>34728</v>
      </c>
      <c r="D32" s="12">
        <v>19730</v>
      </c>
      <c r="E32" s="12">
        <v>414570.21299999999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414570.21299999999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0</v>
      </c>
      <c r="D34" s="33">
        <f t="shared" si="9"/>
        <v>0</v>
      </c>
      <c r="E34" s="33">
        <f>E35</f>
        <v>0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0</v>
      </c>
      <c r="P34" s="37"/>
    </row>
    <row r="35" spans="1:18" s="11" customFormat="1" x14ac:dyDescent="0.2">
      <c r="A35" s="37"/>
      <c r="B35" s="40" t="s">
        <v>19</v>
      </c>
      <c r="C35" s="12">
        <v>0</v>
      </c>
      <c r="D35" s="12">
        <v>0</v>
      </c>
      <c r="E35" s="12">
        <v>0</v>
      </c>
      <c r="F35" s="35">
        <v>0</v>
      </c>
      <c r="G35" s="36">
        <v>0</v>
      </c>
      <c r="H35" s="35">
        <v>0</v>
      </c>
      <c r="I35" s="35">
        <v>0</v>
      </c>
      <c r="J35" s="35">
        <f t="shared" si="3"/>
        <v>0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0</v>
      </c>
      <c r="D36" s="33">
        <f t="shared" si="10"/>
        <v>0</v>
      </c>
      <c r="E36" s="33">
        <f t="shared" si="10"/>
        <v>0</v>
      </c>
      <c r="F36" s="33">
        <f t="shared" si="10"/>
        <v>0</v>
      </c>
      <c r="G36" s="33">
        <f t="shared" si="10"/>
        <v>0</v>
      </c>
      <c r="H36" s="33">
        <f t="shared" si="10"/>
        <v>0</v>
      </c>
      <c r="I36" s="33">
        <f t="shared" si="10"/>
        <v>0</v>
      </c>
      <c r="J36" s="33">
        <f t="shared" si="3"/>
        <v>0</v>
      </c>
      <c r="P36" s="37"/>
    </row>
    <row r="37" spans="1:18" s="11" customFormat="1" x14ac:dyDescent="0.2">
      <c r="B37" s="38" t="s">
        <v>21</v>
      </c>
      <c r="C37" s="12">
        <v>0</v>
      </c>
      <c r="D37" s="12">
        <v>0</v>
      </c>
      <c r="E37" s="12">
        <v>0</v>
      </c>
      <c r="F37" s="35">
        <v>0</v>
      </c>
      <c r="G37" s="36">
        <v>0</v>
      </c>
      <c r="H37" s="35">
        <v>0</v>
      </c>
      <c r="I37" s="35">
        <v>0</v>
      </c>
      <c r="J37" s="35">
        <f t="shared" si="3"/>
        <v>0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0</v>
      </c>
      <c r="D38" s="33">
        <f t="shared" si="11"/>
        <v>0</v>
      </c>
      <c r="E38" s="33">
        <f>E39</f>
        <v>0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0</v>
      </c>
      <c r="P38" s="37"/>
    </row>
    <row r="39" spans="1:18" s="11" customFormat="1" x14ac:dyDescent="0.2">
      <c r="B39" s="40" t="s">
        <v>23</v>
      </c>
      <c r="C39" s="12">
        <v>0</v>
      </c>
      <c r="D39" s="12">
        <v>0</v>
      </c>
      <c r="E39" s="12">
        <v>0</v>
      </c>
      <c r="F39" s="35">
        <v>0</v>
      </c>
      <c r="G39" s="36">
        <v>0</v>
      </c>
      <c r="H39" s="35">
        <v>0</v>
      </c>
      <c r="I39" s="35">
        <v>0</v>
      </c>
      <c r="J39" s="35">
        <f t="shared" si="3"/>
        <v>0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0</v>
      </c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37</v>
      </c>
      <c r="C47" s="12">
        <v>0</v>
      </c>
      <c r="D47" s="12">
        <v>0</v>
      </c>
      <c r="E47" s="12">
        <v>0</v>
      </c>
      <c r="F47" s="43">
        <v>0</v>
      </c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54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83">
        <v>0</v>
      </c>
      <c r="E61" s="83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58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57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36" zoomScaleNormal="100" zoomScaleSheetLayoutView="100" workbookViewId="0">
      <selection activeCell="B49" sqref="B49:J61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48</v>
      </c>
    </row>
    <row r="16" spans="2:10" ht="18.75" customHeight="1" x14ac:dyDescent="0.2">
      <c r="B16" s="74"/>
      <c r="C16" s="70" t="s">
        <v>45</v>
      </c>
      <c r="D16" s="70" t="s">
        <v>46</v>
      </c>
      <c r="E16" s="70" t="s">
        <v>47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15409</v>
      </c>
      <c r="D19" s="22">
        <f t="shared" si="0"/>
        <v>7973</v>
      </c>
      <c r="E19" s="22">
        <f t="shared" si="0"/>
        <v>53064.896000000001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>SUM(E19:I19)</f>
        <v>53064.896000000001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15409</v>
      </c>
      <c r="D22" s="31">
        <f t="shared" si="1"/>
        <v>7973</v>
      </c>
      <c r="E22" s="31">
        <f t="shared" si="1"/>
        <v>53064.896000000001</v>
      </c>
      <c r="F22" s="31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2">
        <f t="shared" si="1"/>
        <v>53064.896000000001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15409</v>
      </c>
      <c r="D23" s="60">
        <f t="shared" si="2"/>
        <v>7973</v>
      </c>
      <c r="E23" s="60">
        <f t="shared" si="2"/>
        <v>53064.896000000001</v>
      </c>
      <c r="F23" s="60">
        <f t="shared" si="2"/>
        <v>0</v>
      </c>
      <c r="G23" s="60">
        <f t="shared" si="2"/>
        <v>0</v>
      </c>
      <c r="H23" s="60">
        <f t="shared" si="2"/>
        <v>0</v>
      </c>
      <c r="I23" s="60">
        <f t="shared" si="2"/>
        <v>0</v>
      </c>
      <c r="J23" s="61">
        <f t="shared" ref="J23:J45" si="3">SUM(E23:I23)</f>
        <v>53064.896000000001</v>
      </c>
      <c r="M23" s="16"/>
    </row>
    <row r="24" spans="2:16" ht="13.2" x14ac:dyDescent="0.2">
      <c r="B24" s="10" t="s">
        <v>10</v>
      </c>
      <c r="C24" s="33">
        <f t="shared" ref="C24:I24" si="4">C25</f>
        <v>697</v>
      </c>
      <c r="D24" s="33">
        <f t="shared" si="4"/>
        <v>358</v>
      </c>
      <c r="E24" s="33">
        <f t="shared" si="4"/>
        <v>3827.0560000000005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3827.0560000000005</v>
      </c>
      <c r="M24" s="16"/>
    </row>
    <row r="25" spans="2:16" s="11" customFormat="1" x14ac:dyDescent="0.2">
      <c r="B25" s="34" t="s">
        <v>11</v>
      </c>
      <c r="C25" s="12">
        <v>697</v>
      </c>
      <c r="D25" s="12">
        <v>358</v>
      </c>
      <c r="E25" s="12">
        <v>3827.0560000000005</v>
      </c>
      <c r="F25" s="35">
        <v>0</v>
      </c>
      <c r="G25" s="36">
        <v>0</v>
      </c>
      <c r="H25" s="35">
        <v>0</v>
      </c>
      <c r="I25" s="35">
        <v>0</v>
      </c>
      <c r="J25" s="35">
        <f t="shared" si="3"/>
        <v>3827.0560000000005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1</v>
      </c>
      <c r="D26" s="33">
        <f t="shared" si="5"/>
        <v>1</v>
      </c>
      <c r="E26" s="33">
        <f>E27</f>
        <v>0</v>
      </c>
      <c r="F26" s="33">
        <f>F27</f>
        <v>0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0</v>
      </c>
      <c r="P26" s="37"/>
    </row>
    <row r="27" spans="2:16" s="37" customFormat="1" x14ac:dyDescent="0.2">
      <c r="B27" s="38" t="s">
        <v>36</v>
      </c>
      <c r="C27" s="12">
        <v>1</v>
      </c>
      <c r="D27" s="12">
        <v>1</v>
      </c>
      <c r="E27" s="36">
        <v>0</v>
      </c>
      <c r="F27" s="35">
        <v>0</v>
      </c>
      <c r="G27" s="36">
        <v>0</v>
      </c>
      <c r="H27" s="35">
        <v>0</v>
      </c>
      <c r="I27" s="35">
        <v>0</v>
      </c>
      <c r="J27" s="35">
        <f t="shared" si="3"/>
        <v>0</v>
      </c>
    </row>
    <row r="28" spans="2:16" s="37" customFormat="1" ht="13.2" x14ac:dyDescent="0.2">
      <c r="B28" s="10" t="s">
        <v>53</v>
      </c>
      <c r="C28" s="33">
        <f t="shared" ref="C28:I28" si="6">C29</f>
        <v>867</v>
      </c>
      <c r="D28" s="33">
        <f t="shared" si="6"/>
        <v>438</v>
      </c>
      <c r="E28" s="33">
        <f t="shared" si="6"/>
        <v>2732.04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2732.04</v>
      </c>
    </row>
    <row r="29" spans="2:16" s="37" customFormat="1" x14ac:dyDescent="0.2">
      <c r="B29" s="40" t="s">
        <v>55</v>
      </c>
      <c r="C29" s="12">
        <v>867</v>
      </c>
      <c r="D29" s="12">
        <v>438</v>
      </c>
      <c r="E29" s="12">
        <v>2732.04</v>
      </c>
      <c r="F29" s="35">
        <v>0</v>
      </c>
      <c r="G29" s="36">
        <v>0</v>
      </c>
      <c r="H29" s="35">
        <v>0</v>
      </c>
      <c r="I29" s="35">
        <v>0</v>
      </c>
      <c r="J29" s="35">
        <f t="shared" si="7"/>
        <v>2732.04</v>
      </c>
    </row>
    <row r="30" spans="2:16" ht="13.2" x14ac:dyDescent="0.2">
      <c r="B30" s="10" t="s">
        <v>14</v>
      </c>
      <c r="C30" s="39">
        <f t="shared" ref="C30:I30" si="8">SUM(C31:C33)</f>
        <v>13750</v>
      </c>
      <c r="D30" s="39">
        <f t="shared" si="8"/>
        <v>7128</v>
      </c>
      <c r="E30" s="39">
        <f t="shared" si="8"/>
        <v>46314.823000000004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0</v>
      </c>
      <c r="J30" s="33">
        <f t="shared" si="3"/>
        <v>46314.823000000004</v>
      </c>
    </row>
    <row r="31" spans="2:16" s="11" customFormat="1" x14ac:dyDescent="0.2">
      <c r="B31" s="40" t="s">
        <v>15</v>
      </c>
      <c r="C31" s="12">
        <v>5096</v>
      </c>
      <c r="D31" s="12">
        <v>2614</v>
      </c>
      <c r="E31" s="12">
        <v>21550.34</v>
      </c>
      <c r="F31" s="35"/>
      <c r="G31" s="36">
        <v>0</v>
      </c>
      <c r="H31" s="35">
        <v>0</v>
      </c>
      <c r="I31" s="35"/>
      <c r="J31" s="35">
        <f t="shared" si="3"/>
        <v>21550.34</v>
      </c>
      <c r="P31" s="37"/>
    </row>
    <row r="32" spans="2:16" s="11" customFormat="1" x14ac:dyDescent="0.2">
      <c r="B32" s="40" t="s">
        <v>16</v>
      </c>
      <c r="C32" s="12">
        <v>8654</v>
      </c>
      <c r="D32" s="12">
        <v>4514</v>
      </c>
      <c r="E32" s="12">
        <v>24764.483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24764.483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40</v>
      </c>
      <c r="D34" s="33">
        <f t="shared" si="9"/>
        <v>20</v>
      </c>
      <c r="E34" s="33">
        <f>E35</f>
        <v>187.077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187.077</v>
      </c>
      <c r="P34" s="37"/>
    </row>
    <row r="35" spans="1:18" s="11" customFormat="1" x14ac:dyDescent="0.2">
      <c r="A35" s="37"/>
      <c r="B35" s="40" t="s">
        <v>19</v>
      </c>
      <c r="C35" s="12">
        <v>40</v>
      </c>
      <c r="D35" s="12">
        <v>20</v>
      </c>
      <c r="E35" s="12">
        <v>187.077</v>
      </c>
      <c r="F35" s="35">
        <v>0</v>
      </c>
      <c r="G35" s="36">
        <v>0</v>
      </c>
      <c r="H35" s="35">
        <v>0</v>
      </c>
      <c r="I35" s="35">
        <v>0</v>
      </c>
      <c r="J35" s="35">
        <f t="shared" si="3"/>
        <v>187.077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54</v>
      </c>
      <c r="D36" s="33">
        <f t="shared" si="10"/>
        <v>28</v>
      </c>
      <c r="E36" s="33">
        <f t="shared" si="10"/>
        <v>3.9</v>
      </c>
      <c r="F36" s="33">
        <f t="shared" si="10"/>
        <v>0</v>
      </c>
      <c r="G36" s="33">
        <f t="shared" si="10"/>
        <v>0</v>
      </c>
      <c r="H36" s="33">
        <f t="shared" si="10"/>
        <v>0</v>
      </c>
      <c r="I36" s="33">
        <f t="shared" si="10"/>
        <v>0</v>
      </c>
      <c r="J36" s="33">
        <f t="shared" si="3"/>
        <v>3.9</v>
      </c>
      <c r="P36" s="37"/>
    </row>
    <row r="37" spans="1:18" s="11" customFormat="1" x14ac:dyDescent="0.2">
      <c r="B37" s="38" t="s">
        <v>21</v>
      </c>
      <c r="C37" s="12">
        <v>54</v>
      </c>
      <c r="D37" s="12">
        <v>28</v>
      </c>
      <c r="E37" s="12">
        <v>3.9</v>
      </c>
      <c r="F37" s="35">
        <v>0</v>
      </c>
      <c r="G37" s="36">
        <v>0</v>
      </c>
      <c r="H37" s="35">
        <v>0</v>
      </c>
      <c r="I37" s="35">
        <v>0</v>
      </c>
      <c r="J37" s="35">
        <f t="shared" si="3"/>
        <v>3.9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0</v>
      </c>
      <c r="D38" s="33">
        <f t="shared" si="11"/>
        <v>0</v>
      </c>
      <c r="E38" s="33">
        <f>E39</f>
        <v>0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0</v>
      </c>
      <c r="P38" s="37"/>
    </row>
    <row r="39" spans="1:18" s="11" customFormat="1" x14ac:dyDescent="0.2">
      <c r="B39" s="40" t="s">
        <v>23</v>
      </c>
      <c r="C39" s="12">
        <v>0</v>
      </c>
      <c r="D39" s="12">
        <v>0</v>
      </c>
      <c r="E39" s="12">
        <v>0</v>
      </c>
      <c r="F39" s="35">
        <v>0</v>
      </c>
      <c r="G39" s="36">
        <v>0</v>
      </c>
      <c r="H39" s="35">
        <v>0</v>
      </c>
      <c r="I39" s="35">
        <v>0</v>
      </c>
      <c r="J39" s="35">
        <f t="shared" si="3"/>
        <v>0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0</v>
      </c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37</v>
      </c>
      <c r="C47" s="12">
        <v>0</v>
      </c>
      <c r="D47" s="12">
        <v>0</v>
      </c>
      <c r="E47" s="12">
        <v>0</v>
      </c>
      <c r="F47" s="43">
        <v>0</v>
      </c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54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83">
        <v>0</v>
      </c>
      <c r="E61" s="83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58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57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25" zoomScaleNormal="100" zoomScaleSheetLayoutView="100" workbookViewId="0">
      <selection activeCell="B49" sqref="B49:J61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48</v>
      </c>
    </row>
    <row r="16" spans="2:10" ht="18.75" customHeight="1" x14ac:dyDescent="0.2">
      <c r="B16" s="74"/>
      <c r="C16" s="70" t="s">
        <v>45</v>
      </c>
      <c r="D16" s="70" t="s">
        <v>46</v>
      </c>
      <c r="E16" s="70" t="s">
        <v>47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9195</v>
      </c>
      <c r="D19" s="22">
        <f t="shared" si="0"/>
        <v>4840</v>
      </c>
      <c r="E19" s="22">
        <f t="shared" si="0"/>
        <v>7989.47</v>
      </c>
      <c r="F19" s="22">
        <f t="shared" si="0"/>
        <v>60147.818999999996</v>
      </c>
      <c r="G19" s="22">
        <f t="shared" si="0"/>
        <v>185.05</v>
      </c>
      <c r="H19" s="22">
        <f t="shared" si="0"/>
        <v>34449.07</v>
      </c>
      <c r="I19" s="22">
        <f t="shared" si="0"/>
        <v>409</v>
      </c>
      <c r="J19" s="22">
        <f>SUM(E19:I19)</f>
        <v>103180.40899999999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9195</v>
      </c>
      <c r="D22" s="31">
        <f t="shared" si="1"/>
        <v>4840</v>
      </c>
      <c r="E22" s="31">
        <f t="shared" si="1"/>
        <v>7989.47</v>
      </c>
      <c r="F22" s="31">
        <f t="shared" si="1"/>
        <v>60147.818999999996</v>
      </c>
      <c r="G22" s="31">
        <f t="shared" si="1"/>
        <v>0</v>
      </c>
      <c r="H22" s="31">
        <f t="shared" si="1"/>
        <v>34449.07</v>
      </c>
      <c r="I22" s="31">
        <f t="shared" si="1"/>
        <v>409</v>
      </c>
      <c r="J22" s="32">
        <f t="shared" si="1"/>
        <v>102995.359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8193</v>
      </c>
      <c r="D23" s="60">
        <f t="shared" si="2"/>
        <v>4339</v>
      </c>
      <c r="E23" s="60">
        <f t="shared" si="2"/>
        <v>52.33</v>
      </c>
      <c r="F23" s="60">
        <f t="shared" si="2"/>
        <v>42187.388999999996</v>
      </c>
      <c r="G23" s="60">
        <f t="shared" si="2"/>
        <v>0</v>
      </c>
      <c r="H23" s="60">
        <f t="shared" si="2"/>
        <v>29465.100000000002</v>
      </c>
      <c r="I23" s="60">
        <f t="shared" si="2"/>
        <v>0</v>
      </c>
      <c r="J23" s="61">
        <f t="shared" ref="J23:J45" si="3">SUM(E23:I23)</f>
        <v>71704.819000000003</v>
      </c>
      <c r="M23" s="16"/>
    </row>
    <row r="24" spans="2:16" ht="13.2" x14ac:dyDescent="0.2">
      <c r="B24" s="10" t="s">
        <v>10</v>
      </c>
      <c r="C24" s="33">
        <f t="shared" ref="C24:I24" si="4">C25</f>
        <v>1787</v>
      </c>
      <c r="D24" s="33">
        <f t="shared" si="4"/>
        <v>1087</v>
      </c>
      <c r="E24" s="33">
        <f t="shared" si="4"/>
        <v>52.33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52.33</v>
      </c>
      <c r="M24" s="16"/>
    </row>
    <row r="25" spans="2:16" s="11" customFormat="1" x14ac:dyDescent="0.2">
      <c r="B25" s="34" t="s">
        <v>11</v>
      </c>
      <c r="C25" s="12">
        <v>1787</v>
      </c>
      <c r="D25" s="12">
        <v>1087</v>
      </c>
      <c r="E25" s="12">
        <v>52.33</v>
      </c>
      <c r="F25" s="35"/>
      <c r="G25" s="36">
        <v>0</v>
      </c>
      <c r="H25" s="35">
        <v>0</v>
      </c>
      <c r="I25" s="35">
        <v>0</v>
      </c>
      <c r="J25" s="35">
        <f t="shared" si="3"/>
        <v>52.33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0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0</v>
      </c>
      <c r="P26" s="37"/>
    </row>
    <row r="27" spans="2:16" s="37" customFormat="1" x14ac:dyDescent="0.2">
      <c r="B27" s="38" t="s">
        <v>36</v>
      </c>
      <c r="C27" s="12">
        <v>0</v>
      </c>
      <c r="D27" s="12">
        <v>0</v>
      </c>
      <c r="E27" s="36">
        <v>0</v>
      </c>
      <c r="F27" s="35">
        <v>0</v>
      </c>
      <c r="G27" s="36"/>
      <c r="H27" s="35">
        <v>0</v>
      </c>
      <c r="I27" s="35">
        <v>0</v>
      </c>
      <c r="J27" s="35">
        <f t="shared" si="3"/>
        <v>0</v>
      </c>
    </row>
    <row r="28" spans="2:16" s="37" customFormat="1" ht="13.2" x14ac:dyDescent="0.2">
      <c r="B28" s="10" t="s">
        <v>53</v>
      </c>
      <c r="C28" s="33">
        <f t="shared" ref="C28:I28" si="6">C29</f>
        <v>0</v>
      </c>
      <c r="D28" s="33">
        <f t="shared" si="6"/>
        <v>0</v>
      </c>
      <c r="E28" s="33">
        <f t="shared" si="6"/>
        <v>0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0</v>
      </c>
    </row>
    <row r="29" spans="2:16" s="37" customFormat="1" x14ac:dyDescent="0.2">
      <c r="B29" s="40" t="s">
        <v>55</v>
      </c>
      <c r="C29" s="12"/>
      <c r="D29" s="12"/>
      <c r="E29" s="12">
        <v>0</v>
      </c>
      <c r="F29" s="35"/>
      <c r="G29" s="36">
        <v>0</v>
      </c>
      <c r="H29" s="35"/>
      <c r="I29" s="35">
        <v>0</v>
      </c>
      <c r="J29" s="35">
        <f t="shared" si="7"/>
        <v>0</v>
      </c>
    </row>
    <row r="30" spans="2:16" ht="13.2" x14ac:dyDescent="0.2">
      <c r="B30" s="10" t="s">
        <v>14</v>
      </c>
      <c r="C30" s="39">
        <f t="shared" ref="C30:I30" si="8">SUM(C31:C33)</f>
        <v>6196</v>
      </c>
      <c r="D30" s="39">
        <f t="shared" si="8"/>
        <v>3099</v>
      </c>
      <c r="E30" s="39">
        <f t="shared" si="8"/>
        <v>0</v>
      </c>
      <c r="F30" s="39">
        <f t="shared" si="8"/>
        <v>0</v>
      </c>
      <c r="G30" s="39">
        <f t="shared" si="8"/>
        <v>0</v>
      </c>
      <c r="H30" s="39">
        <f t="shared" si="8"/>
        <v>29465.100000000002</v>
      </c>
      <c r="I30" s="39">
        <f t="shared" si="8"/>
        <v>0</v>
      </c>
      <c r="J30" s="33">
        <f t="shared" si="3"/>
        <v>29465.100000000002</v>
      </c>
    </row>
    <row r="31" spans="2:16" s="11" customFormat="1" x14ac:dyDescent="0.2">
      <c r="B31" s="40" t="s">
        <v>15</v>
      </c>
      <c r="C31" s="12">
        <v>6196</v>
      </c>
      <c r="D31" s="12">
        <v>3099</v>
      </c>
      <c r="E31" s="12">
        <v>0</v>
      </c>
      <c r="F31" s="35">
        <v>0</v>
      </c>
      <c r="G31" s="36">
        <v>0</v>
      </c>
      <c r="H31" s="35">
        <v>29465.100000000002</v>
      </c>
      <c r="I31" s="35">
        <v>0</v>
      </c>
      <c r="J31" s="35">
        <f t="shared" si="3"/>
        <v>29465.100000000002</v>
      </c>
      <c r="P31" s="37"/>
    </row>
    <row r="32" spans="2:16" s="11" customFormat="1" x14ac:dyDescent="0.2">
      <c r="B32" s="40" t="s">
        <v>16</v>
      </c>
      <c r="C32" s="12">
        <v>0</v>
      </c>
      <c r="D32" s="12">
        <v>0</v>
      </c>
      <c r="E32" s="12">
        <v>0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0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0</v>
      </c>
      <c r="D34" s="33">
        <f t="shared" si="9"/>
        <v>0</v>
      </c>
      <c r="E34" s="33">
        <f>E35</f>
        <v>0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0</v>
      </c>
      <c r="P34" s="37"/>
    </row>
    <row r="35" spans="1:18" s="11" customFormat="1" x14ac:dyDescent="0.2">
      <c r="A35" s="37"/>
      <c r="B35" s="40" t="s">
        <v>19</v>
      </c>
      <c r="C35" s="12">
        <v>0</v>
      </c>
      <c r="D35" s="12">
        <v>0</v>
      </c>
      <c r="E35" s="12">
        <v>0</v>
      </c>
      <c r="F35" s="35"/>
      <c r="G35" s="36">
        <v>0</v>
      </c>
      <c r="H35" s="35">
        <v>0</v>
      </c>
      <c r="I35" s="35">
        <v>0</v>
      </c>
      <c r="J35" s="35">
        <f t="shared" si="3"/>
        <v>0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0</v>
      </c>
      <c r="D36" s="33">
        <f t="shared" si="10"/>
        <v>0</v>
      </c>
      <c r="E36" s="33">
        <f t="shared" si="10"/>
        <v>0</v>
      </c>
      <c r="F36" s="33">
        <f t="shared" si="10"/>
        <v>42187.388999999996</v>
      </c>
      <c r="G36" s="33">
        <f t="shared" si="10"/>
        <v>0</v>
      </c>
      <c r="H36" s="33">
        <f t="shared" si="10"/>
        <v>0</v>
      </c>
      <c r="I36" s="33">
        <f t="shared" si="10"/>
        <v>0</v>
      </c>
      <c r="J36" s="33">
        <f t="shared" si="3"/>
        <v>42187.388999999996</v>
      </c>
      <c r="P36" s="37"/>
    </row>
    <row r="37" spans="1:18" s="11" customFormat="1" x14ac:dyDescent="0.2">
      <c r="B37" s="38" t="s">
        <v>21</v>
      </c>
      <c r="C37" s="12">
        <v>0</v>
      </c>
      <c r="D37" s="12">
        <v>0</v>
      </c>
      <c r="E37" s="12">
        <v>0</v>
      </c>
      <c r="F37" s="35">
        <v>42187.388999999996</v>
      </c>
      <c r="G37" s="36"/>
      <c r="H37" s="35"/>
      <c r="I37" s="35">
        <v>0</v>
      </c>
      <c r="J37" s="35">
        <f t="shared" si="3"/>
        <v>42187.388999999996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210</v>
      </c>
      <c r="D38" s="33">
        <f t="shared" si="11"/>
        <v>153</v>
      </c>
      <c r="E38" s="33">
        <f>E39</f>
        <v>0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0</v>
      </c>
      <c r="P38" s="37"/>
    </row>
    <row r="39" spans="1:18" s="11" customFormat="1" x14ac:dyDescent="0.2">
      <c r="B39" s="40" t="s">
        <v>23</v>
      </c>
      <c r="C39" s="12">
        <v>210</v>
      </c>
      <c r="D39" s="12">
        <v>153</v>
      </c>
      <c r="E39" s="12">
        <v>0</v>
      </c>
      <c r="F39" s="35">
        <v>0</v>
      </c>
      <c r="G39" s="36">
        <v>0</v>
      </c>
      <c r="H39" s="35"/>
      <c r="I39" s="35">
        <v>0</v>
      </c>
      <c r="J39" s="35">
        <f t="shared" si="3"/>
        <v>0</v>
      </c>
      <c r="P39" s="37"/>
    </row>
    <row r="40" spans="1:18" ht="13.2" x14ac:dyDescent="0.25">
      <c r="B40" s="59" t="s">
        <v>24</v>
      </c>
      <c r="C40" s="60">
        <f>C41+C43+C46</f>
        <v>1002</v>
      </c>
      <c r="D40" s="60">
        <f>D41+D43+D46</f>
        <v>501</v>
      </c>
      <c r="E40" s="60">
        <f>E41+E43+E46</f>
        <v>7937.14</v>
      </c>
      <c r="F40" s="60">
        <f>F41+F43+F46</f>
        <v>17960.43</v>
      </c>
      <c r="G40" s="60">
        <f t="shared" ref="G40:I40" si="12">G41+G43+G46</f>
        <v>0</v>
      </c>
      <c r="H40" s="60">
        <f t="shared" si="12"/>
        <v>4983.97</v>
      </c>
      <c r="I40" s="60">
        <f t="shared" si="12"/>
        <v>409</v>
      </c>
      <c r="J40" s="60">
        <f>SUM(E40:I40)</f>
        <v>31290.54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9425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9425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9425</v>
      </c>
      <c r="G42" s="36">
        <v>0</v>
      </c>
      <c r="H42" s="35">
        <v>0</v>
      </c>
      <c r="I42" s="35"/>
      <c r="J42" s="35">
        <f t="shared" si="3"/>
        <v>9425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36</v>
      </c>
      <c r="D43" s="39">
        <f t="shared" si="14"/>
        <v>18</v>
      </c>
      <c r="E43" s="39">
        <f t="shared" si="14"/>
        <v>293.14</v>
      </c>
      <c r="F43" s="39">
        <f t="shared" si="14"/>
        <v>7270.76</v>
      </c>
      <c r="G43" s="39">
        <f t="shared" si="14"/>
        <v>0</v>
      </c>
      <c r="H43" s="39">
        <f t="shared" si="14"/>
        <v>0</v>
      </c>
      <c r="I43" s="39">
        <f t="shared" si="14"/>
        <v>409</v>
      </c>
      <c r="J43" s="33">
        <f t="shared" si="3"/>
        <v>7972.9000000000005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5264</v>
      </c>
      <c r="G44" s="36">
        <v>0</v>
      </c>
      <c r="H44" s="35">
        <v>0</v>
      </c>
      <c r="I44" s="35">
        <v>409</v>
      </c>
      <c r="J44" s="35">
        <f t="shared" si="3"/>
        <v>5673</v>
      </c>
      <c r="P44" s="37"/>
    </row>
    <row r="45" spans="1:18" s="11" customFormat="1" x14ac:dyDescent="0.2">
      <c r="B45" s="40" t="s">
        <v>29</v>
      </c>
      <c r="C45" s="12">
        <v>36</v>
      </c>
      <c r="D45" s="12">
        <v>18</v>
      </c>
      <c r="E45" s="12">
        <v>293.14</v>
      </c>
      <c r="F45" s="35">
        <v>2006.7600000000004</v>
      </c>
      <c r="G45" s="36">
        <v>0</v>
      </c>
      <c r="H45" s="35">
        <v>0</v>
      </c>
      <c r="I45" s="35">
        <v>0</v>
      </c>
      <c r="J45" s="35">
        <f t="shared" si="3"/>
        <v>2299.9000000000005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966</v>
      </c>
      <c r="D46" s="33">
        <f t="shared" si="15"/>
        <v>483</v>
      </c>
      <c r="E46" s="33">
        <f>E47</f>
        <v>7644</v>
      </c>
      <c r="F46" s="33">
        <f>F47</f>
        <v>1264.67</v>
      </c>
      <c r="G46" s="33">
        <f>G47</f>
        <v>0</v>
      </c>
      <c r="H46" s="33">
        <f>H47</f>
        <v>4983.97</v>
      </c>
      <c r="I46" s="33">
        <f>I47</f>
        <v>0</v>
      </c>
      <c r="J46" s="33">
        <f>SUM(E46:I46)</f>
        <v>13892.64</v>
      </c>
      <c r="P46" s="37"/>
    </row>
    <row r="47" spans="1:18" s="11" customFormat="1" ht="12" thickBot="1" x14ac:dyDescent="0.25">
      <c r="B47" s="42" t="s">
        <v>37</v>
      </c>
      <c r="C47" s="12">
        <v>966</v>
      </c>
      <c r="D47" s="12">
        <v>483</v>
      </c>
      <c r="E47" s="12">
        <v>7644</v>
      </c>
      <c r="F47" s="43">
        <v>1264.67</v>
      </c>
      <c r="G47" s="44">
        <v>0</v>
      </c>
      <c r="H47" s="36">
        <v>4983.97</v>
      </c>
      <c r="I47" s="43">
        <v>0</v>
      </c>
      <c r="J47" s="43">
        <f>SUM(E47:I47)</f>
        <v>13892.64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185.05</v>
      </c>
      <c r="H49" s="32">
        <f t="shared" si="16"/>
        <v>0</v>
      </c>
      <c r="I49" s="32">
        <f t="shared" si="16"/>
        <v>0</v>
      </c>
      <c r="J49" s="32">
        <f>SUM(E49:I49)</f>
        <v>185.05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185.05</v>
      </c>
      <c r="H50" s="57">
        <f t="shared" si="17"/>
        <v>0</v>
      </c>
      <c r="I50" s="57">
        <f t="shared" si="17"/>
        <v>0</v>
      </c>
      <c r="J50" s="57">
        <f t="shared" si="17"/>
        <v>185.05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185.05</v>
      </c>
      <c r="H53" s="33">
        <f t="shared" si="21"/>
        <v>0</v>
      </c>
      <c r="I53" s="33">
        <f t="shared" si="21"/>
        <v>0</v>
      </c>
      <c r="J53" s="48">
        <f t="shared" si="19"/>
        <v>185.05</v>
      </c>
      <c r="P53" s="37"/>
    </row>
    <row r="54" spans="2:16" s="37" customFormat="1" x14ac:dyDescent="0.2">
      <c r="B54" s="38" t="s">
        <v>54</v>
      </c>
      <c r="C54" s="12">
        <v>0</v>
      </c>
      <c r="D54" s="12">
        <v>0</v>
      </c>
      <c r="E54" s="12">
        <v>0</v>
      </c>
      <c r="F54" s="35">
        <v>0</v>
      </c>
      <c r="G54" s="36">
        <v>185.05</v>
      </c>
      <c r="H54" s="35">
        <v>0</v>
      </c>
      <c r="I54" s="35">
        <v>0</v>
      </c>
      <c r="J54" s="66">
        <f t="shared" si="19"/>
        <v>185.05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/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/>
      <c r="G58" s="12">
        <v>0</v>
      </c>
      <c r="H58" s="12"/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83">
        <v>0</v>
      </c>
      <c r="E61" s="83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58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57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Silma Soncco Soto</cp:lastModifiedBy>
  <dcterms:created xsi:type="dcterms:W3CDTF">2020-02-13T16:36:40Z</dcterms:created>
  <dcterms:modified xsi:type="dcterms:W3CDTF">2025-08-08T16:13:26Z</dcterms:modified>
</cp:coreProperties>
</file>