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B7FC554-A366-442D-BCBC-0C4D0040AD4D}" xr6:coauthVersionLast="47" xr6:coauthVersionMax="47" xr10:uidLastSave="{00000000-0000-0000-0000-000000000000}"/>
  <bookViews>
    <workbookView xWindow="-108" yWindow="-108" windowWidth="23256" windowHeight="12576" tabRatio="777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9" l="1"/>
  <c r="N53" i="9"/>
  <c r="N52" i="9"/>
  <c r="N51" i="9"/>
  <c r="N30" i="9"/>
  <c r="N23" i="9"/>
  <c r="N24" i="9"/>
  <c r="N25" i="9"/>
  <c r="N26" i="9"/>
  <c r="N27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M23" i="9"/>
  <c r="M24" i="9"/>
  <c r="M25" i="9"/>
  <c r="M26" i="9"/>
  <c r="M27" i="9"/>
  <c r="M30" i="9"/>
  <c r="M31" i="9"/>
  <c r="M32" i="9"/>
  <c r="M34" i="9"/>
  <c r="M35" i="9"/>
  <c r="M40" i="9"/>
  <c r="M43" i="9"/>
  <c r="M45" i="9"/>
  <c r="M46" i="9"/>
  <c r="M47" i="9"/>
  <c r="K26" i="9" l="1"/>
  <c r="J29" i="10"/>
  <c r="I28" i="10"/>
  <c r="H28" i="10"/>
  <c r="G28" i="10"/>
  <c r="F28" i="10"/>
  <c r="E28" i="10"/>
  <c r="D28" i="10"/>
  <c r="C28" i="10"/>
  <c r="J29" i="8"/>
  <c r="I28" i="8"/>
  <c r="H28" i="8"/>
  <c r="G28" i="8"/>
  <c r="F28" i="8"/>
  <c r="E28" i="8"/>
  <c r="D28" i="8"/>
  <c r="C28" i="8"/>
  <c r="J29" i="7"/>
  <c r="I28" i="7"/>
  <c r="H28" i="7"/>
  <c r="G28" i="7"/>
  <c r="F28" i="7"/>
  <c r="E28" i="7"/>
  <c r="D28" i="7"/>
  <c r="C28" i="7"/>
  <c r="J29" i="6"/>
  <c r="I28" i="6"/>
  <c r="H28" i="6"/>
  <c r="G28" i="6"/>
  <c r="F28" i="6"/>
  <c r="E28" i="6"/>
  <c r="D28" i="6"/>
  <c r="C28" i="6"/>
  <c r="J29" i="5"/>
  <c r="I28" i="5"/>
  <c r="H28" i="5"/>
  <c r="G28" i="5"/>
  <c r="F28" i="5"/>
  <c r="E28" i="5"/>
  <c r="D28" i="5"/>
  <c r="C28" i="5"/>
  <c r="J29" i="9"/>
  <c r="L28" i="9"/>
  <c r="K28" i="9"/>
  <c r="I28" i="9"/>
  <c r="H28" i="9"/>
  <c r="G28" i="9"/>
  <c r="F28" i="9"/>
  <c r="E28" i="9"/>
  <c r="D28" i="9"/>
  <c r="C28" i="9"/>
  <c r="J61" i="10"/>
  <c r="I60" i="10"/>
  <c r="I59" i="10" s="1"/>
  <c r="H60" i="10"/>
  <c r="H59" i="10" s="1"/>
  <c r="G60" i="10"/>
  <c r="G59" i="10" s="1"/>
  <c r="F60" i="10"/>
  <c r="F59" i="10" s="1"/>
  <c r="E60" i="10"/>
  <c r="E59" i="10" s="1"/>
  <c r="D60" i="10"/>
  <c r="D59" i="10" s="1"/>
  <c r="C60" i="10"/>
  <c r="C59" i="10" s="1"/>
  <c r="J58" i="10"/>
  <c r="I57" i="10"/>
  <c r="H57" i="10"/>
  <c r="G57" i="10"/>
  <c r="F57" i="10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D51" i="10"/>
  <c r="C51" i="10"/>
  <c r="J47" i="10"/>
  <c r="I46" i="10"/>
  <c r="H46" i="10"/>
  <c r="G46" i="10"/>
  <c r="F46" i="10"/>
  <c r="E46" i="10"/>
  <c r="D46" i="10"/>
  <c r="C46" i="10"/>
  <c r="J45" i="10"/>
  <c r="J44" i="10"/>
  <c r="I43" i="10"/>
  <c r="H43" i="10"/>
  <c r="G43" i="10"/>
  <c r="F43" i="10"/>
  <c r="E43" i="10"/>
  <c r="D43" i="10"/>
  <c r="C43" i="10"/>
  <c r="J42" i="10"/>
  <c r="I41" i="10"/>
  <c r="H41" i="10"/>
  <c r="G41" i="10"/>
  <c r="F41" i="10"/>
  <c r="E41" i="10"/>
  <c r="D41" i="10"/>
  <c r="C41" i="10"/>
  <c r="J39" i="10"/>
  <c r="I38" i="10"/>
  <c r="H38" i="10"/>
  <c r="G38" i="10"/>
  <c r="F38" i="10"/>
  <c r="E38" i="10"/>
  <c r="D38" i="10"/>
  <c r="C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J32" i="10"/>
  <c r="J31" i="10"/>
  <c r="I30" i="10"/>
  <c r="H30" i="10"/>
  <c r="G30" i="10"/>
  <c r="F30" i="10"/>
  <c r="E30" i="10"/>
  <c r="D30" i="10"/>
  <c r="C30" i="10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D24" i="10"/>
  <c r="C24" i="10"/>
  <c r="F23" i="10" l="1"/>
  <c r="J28" i="10"/>
  <c r="J28" i="8"/>
  <c r="G23" i="10"/>
  <c r="G22" i="10" s="1"/>
  <c r="I23" i="10"/>
  <c r="I40" i="10"/>
  <c r="C23" i="10"/>
  <c r="J34" i="10"/>
  <c r="I50" i="10"/>
  <c r="I49" i="10" s="1"/>
  <c r="H23" i="10"/>
  <c r="H22" i="10" s="1"/>
  <c r="C40" i="10"/>
  <c r="D40" i="10"/>
  <c r="G40" i="10"/>
  <c r="E23" i="10"/>
  <c r="J28" i="7"/>
  <c r="J51" i="10"/>
  <c r="J28" i="6"/>
  <c r="D23" i="10"/>
  <c r="E40" i="10"/>
  <c r="J59" i="10"/>
  <c r="H40" i="10"/>
  <c r="C50" i="10"/>
  <c r="C49" i="10" s="1"/>
  <c r="D50" i="10"/>
  <c r="D49" i="10" s="1"/>
  <c r="F40" i="10"/>
  <c r="E50" i="10"/>
  <c r="E49" i="10" s="1"/>
  <c r="J53" i="10"/>
  <c r="J36" i="10"/>
  <c r="J46" i="10"/>
  <c r="J57" i="10"/>
  <c r="J60" i="10"/>
  <c r="F50" i="10"/>
  <c r="F49" i="10" s="1"/>
  <c r="J30" i="10"/>
  <c r="J26" i="10"/>
  <c r="G50" i="10"/>
  <c r="G49" i="10" s="1"/>
  <c r="H50" i="10"/>
  <c r="H49" i="10" s="1"/>
  <c r="J28" i="5"/>
  <c r="J28" i="9"/>
  <c r="J24" i="10"/>
  <c r="J41" i="10"/>
  <c r="J43" i="10"/>
  <c r="J38" i="10"/>
  <c r="J55" i="10"/>
  <c r="I22" i="10" l="1"/>
  <c r="H19" i="10"/>
  <c r="I19" i="10"/>
  <c r="E22" i="10"/>
  <c r="E19" i="10" s="1"/>
  <c r="C22" i="10"/>
  <c r="C19" i="10" s="1"/>
  <c r="D22" i="10"/>
  <c r="D19" i="10" s="1"/>
  <c r="G19" i="10"/>
  <c r="J49" i="10"/>
  <c r="J40" i="10"/>
  <c r="J50" i="10"/>
  <c r="J23" i="10"/>
  <c r="F22" i="10"/>
  <c r="F19" i="10" s="1"/>
  <c r="J19" i="10" l="1"/>
  <c r="J22" i="10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7" i="6"/>
  <c r="D57" i="6"/>
  <c r="E57" i="6"/>
  <c r="F57" i="6"/>
  <c r="G57" i="6"/>
  <c r="H57" i="6"/>
  <c r="I57" i="6"/>
  <c r="J58" i="6"/>
  <c r="C60" i="6"/>
  <c r="C59" i="6" s="1"/>
  <c r="D60" i="6"/>
  <c r="D59" i="6" s="1"/>
  <c r="E60" i="6"/>
  <c r="E59" i="6" s="1"/>
  <c r="F60" i="6"/>
  <c r="F59" i="6" s="1"/>
  <c r="G60" i="6"/>
  <c r="G59" i="6" s="1"/>
  <c r="H60" i="6"/>
  <c r="H59" i="6" s="1"/>
  <c r="I60" i="6"/>
  <c r="I59" i="6" s="1"/>
  <c r="J55" i="6" l="1"/>
  <c r="D50" i="6"/>
  <c r="D49" i="6" s="1"/>
  <c r="J57" i="6"/>
  <c r="F50" i="6"/>
  <c r="F49" i="6" s="1"/>
  <c r="J53" i="6"/>
  <c r="I50" i="6"/>
  <c r="I49" i="6" s="1"/>
  <c r="E50" i="6"/>
  <c r="E49" i="6" s="1"/>
  <c r="H50" i="6"/>
  <c r="H49" i="6" s="1"/>
  <c r="G50" i="6"/>
  <c r="C50" i="6"/>
  <c r="C49" i="6" s="1"/>
  <c r="G49" i="6"/>
  <c r="J59" i="6"/>
  <c r="J60" i="6"/>
  <c r="J51" i="6"/>
  <c r="J61" i="8"/>
  <c r="I60" i="8"/>
  <c r="I59" i="8" s="1"/>
  <c r="H60" i="8"/>
  <c r="H59" i="8" s="1"/>
  <c r="G60" i="8"/>
  <c r="G59" i="8" s="1"/>
  <c r="F60" i="8"/>
  <c r="F59" i="8" s="1"/>
  <c r="E60" i="8"/>
  <c r="E59" i="8" s="1"/>
  <c r="D60" i="8"/>
  <c r="D59" i="8" s="1"/>
  <c r="C60" i="8"/>
  <c r="C59" i="8" s="1"/>
  <c r="J58" i="8"/>
  <c r="I57" i="8"/>
  <c r="H57" i="8"/>
  <c r="G57" i="8"/>
  <c r="F57" i="8"/>
  <c r="E57" i="8"/>
  <c r="D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61" i="7"/>
  <c r="I60" i="7"/>
  <c r="I59" i="7" s="1"/>
  <c r="H60" i="7"/>
  <c r="H59" i="7" s="1"/>
  <c r="G60" i="7"/>
  <c r="G59" i="7" s="1"/>
  <c r="F60" i="7"/>
  <c r="F59" i="7" s="1"/>
  <c r="E60" i="7"/>
  <c r="E59" i="7" s="1"/>
  <c r="D60" i="7"/>
  <c r="D59" i="7" s="1"/>
  <c r="C60" i="7"/>
  <c r="C59" i="7" s="1"/>
  <c r="J58" i="7"/>
  <c r="I57" i="7"/>
  <c r="H57" i="7"/>
  <c r="G57" i="7"/>
  <c r="F57" i="7"/>
  <c r="E57" i="7"/>
  <c r="D57" i="7"/>
  <c r="C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D51" i="7"/>
  <c r="C51" i="7"/>
  <c r="J61" i="6"/>
  <c r="D57" i="5"/>
  <c r="E57" i="5"/>
  <c r="F57" i="5"/>
  <c r="G57" i="5"/>
  <c r="H57" i="5"/>
  <c r="I57" i="5"/>
  <c r="D55" i="5"/>
  <c r="E55" i="5"/>
  <c r="F55" i="5"/>
  <c r="G55" i="5"/>
  <c r="H55" i="5"/>
  <c r="I55" i="5"/>
  <c r="J56" i="5"/>
  <c r="J58" i="5"/>
  <c r="J52" i="5"/>
  <c r="J54" i="5"/>
  <c r="D51" i="5"/>
  <c r="E51" i="5"/>
  <c r="F51" i="5"/>
  <c r="G51" i="5"/>
  <c r="H51" i="5"/>
  <c r="I51" i="5"/>
  <c r="C57" i="5"/>
  <c r="C55" i="5"/>
  <c r="C51" i="5"/>
  <c r="D50" i="8" l="1"/>
  <c r="D49" i="8" s="1"/>
  <c r="J53" i="7"/>
  <c r="H50" i="7"/>
  <c r="H49" i="7" s="1"/>
  <c r="H50" i="8"/>
  <c r="H49" i="8" s="1"/>
  <c r="J51" i="8"/>
  <c r="J55" i="8"/>
  <c r="J49" i="6"/>
  <c r="J50" i="6"/>
  <c r="J57" i="7"/>
  <c r="J59" i="8"/>
  <c r="J60" i="8"/>
  <c r="J53" i="8"/>
  <c r="J57" i="8"/>
  <c r="J59" i="7"/>
  <c r="J60" i="7"/>
  <c r="J51" i="7"/>
  <c r="J55" i="7"/>
  <c r="D50" i="7"/>
  <c r="D49" i="7" s="1"/>
  <c r="J51" i="5"/>
  <c r="G50" i="8"/>
  <c r="G49" i="8" s="1"/>
  <c r="F50" i="8"/>
  <c r="F49" i="8" s="1"/>
  <c r="C50" i="8"/>
  <c r="C49" i="8" s="1"/>
  <c r="I50" i="8"/>
  <c r="I49" i="8" s="1"/>
  <c r="F50" i="7"/>
  <c r="F49" i="7" s="1"/>
  <c r="C50" i="7"/>
  <c r="C49" i="7" s="1"/>
  <c r="G50" i="7"/>
  <c r="G49" i="7" s="1"/>
  <c r="I50" i="7"/>
  <c r="I49" i="7" s="1"/>
  <c r="J57" i="5"/>
  <c r="E50" i="8"/>
  <c r="E49" i="8" s="1"/>
  <c r="E50" i="7"/>
  <c r="E49" i="7" s="1"/>
  <c r="J55" i="5"/>
  <c r="J50" i="8" l="1"/>
  <c r="J50" i="7"/>
  <c r="J49" i="8"/>
  <c r="J49" i="7"/>
  <c r="J61" i="9"/>
  <c r="L60" i="9"/>
  <c r="L59" i="9" s="1"/>
  <c r="K60" i="9"/>
  <c r="K59" i="9" s="1"/>
  <c r="I60" i="9"/>
  <c r="I59" i="9" s="1"/>
  <c r="H60" i="9"/>
  <c r="H59" i="9" s="1"/>
  <c r="G60" i="9"/>
  <c r="G59" i="9" s="1"/>
  <c r="F60" i="9"/>
  <c r="F59" i="9" s="1"/>
  <c r="E60" i="9"/>
  <c r="E59" i="9" s="1"/>
  <c r="D60" i="9"/>
  <c r="D59" i="9" s="1"/>
  <c r="C60" i="9"/>
  <c r="C59" i="9" s="1"/>
  <c r="J58" i="9"/>
  <c r="L57" i="9"/>
  <c r="K57" i="9"/>
  <c r="I57" i="9"/>
  <c r="H57" i="9"/>
  <c r="G57" i="9"/>
  <c r="F57" i="9"/>
  <c r="E57" i="9"/>
  <c r="D57" i="9"/>
  <c r="C57" i="9"/>
  <c r="J56" i="9"/>
  <c r="L55" i="9"/>
  <c r="K55" i="9"/>
  <c r="I55" i="9"/>
  <c r="H55" i="9"/>
  <c r="G55" i="9"/>
  <c r="F55" i="9"/>
  <c r="E55" i="9"/>
  <c r="C55" i="9"/>
  <c r="J54" i="9"/>
  <c r="L53" i="9"/>
  <c r="K53" i="9"/>
  <c r="I53" i="9"/>
  <c r="H53" i="9"/>
  <c r="G53" i="9"/>
  <c r="F53" i="9"/>
  <c r="E53" i="9"/>
  <c r="D53" i="9"/>
  <c r="C53" i="9"/>
  <c r="J52" i="9"/>
  <c r="J51" i="9" s="1"/>
  <c r="L51" i="9"/>
  <c r="K51" i="9"/>
  <c r="I51" i="9"/>
  <c r="H51" i="9"/>
  <c r="G51" i="9"/>
  <c r="F51" i="9"/>
  <c r="E51" i="9"/>
  <c r="D51" i="9"/>
  <c r="C51" i="9"/>
  <c r="J47" i="9"/>
  <c r="L46" i="9"/>
  <c r="K46" i="9"/>
  <c r="I46" i="9"/>
  <c r="H46" i="9"/>
  <c r="G46" i="9"/>
  <c r="F46" i="9"/>
  <c r="E46" i="9"/>
  <c r="D46" i="9"/>
  <c r="C46" i="9"/>
  <c r="J45" i="9"/>
  <c r="J44" i="9"/>
  <c r="L43" i="9"/>
  <c r="K43" i="9"/>
  <c r="I43" i="9"/>
  <c r="H43" i="9"/>
  <c r="G43" i="9"/>
  <c r="F43" i="9"/>
  <c r="E43" i="9"/>
  <c r="D43" i="9"/>
  <c r="C43" i="9"/>
  <c r="J42" i="9"/>
  <c r="L41" i="9"/>
  <c r="K41" i="9"/>
  <c r="I41" i="9"/>
  <c r="H41" i="9"/>
  <c r="G41" i="9"/>
  <c r="F41" i="9"/>
  <c r="E41" i="9"/>
  <c r="D41" i="9"/>
  <c r="C41" i="9"/>
  <c r="J39" i="9"/>
  <c r="L38" i="9"/>
  <c r="K38" i="9"/>
  <c r="I38" i="9"/>
  <c r="H38" i="9"/>
  <c r="G38" i="9"/>
  <c r="F38" i="9"/>
  <c r="E38" i="9"/>
  <c r="D38" i="9"/>
  <c r="C38" i="9"/>
  <c r="J37" i="9"/>
  <c r="L36" i="9"/>
  <c r="K36" i="9"/>
  <c r="I36" i="9"/>
  <c r="H36" i="9"/>
  <c r="G36" i="9"/>
  <c r="F36" i="9"/>
  <c r="E36" i="9"/>
  <c r="D36" i="9"/>
  <c r="C36" i="9"/>
  <c r="J35" i="9"/>
  <c r="L34" i="9"/>
  <c r="K34" i="9"/>
  <c r="I34" i="9"/>
  <c r="H34" i="9"/>
  <c r="G34" i="9"/>
  <c r="F34" i="9"/>
  <c r="E34" i="9"/>
  <c r="D34" i="9"/>
  <c r="C34" i="9"/>
  <c r="J33" i="9"/>
  <c r="J32" i="9"/>
  <c r="J31" i="9"/>
  <c r="L30" i="9"/>
  <c r="K30" i="9"/>
  <c r="I30" i="9"/>
  <c r="H30" i="9"/>
  <c r="G30" i="9"/>
  <c r="F30" i="9"/>
  <c r="E30" i="9"/>
  <c r="D30" i="9"/>
  <c r="C30" i="9"/>
  <c r="J27" i="9"/>
  <c r="L26" i="9"/>
  <c r="I26" i="9"/>
  <c r="H26" i="9"/>
  <c r="G26" i="9"/>
  <c r="F26" i="9"/>
  <c r="E26" i="9"/>
  <c r="D26" i="9"/>
  <c r="C26" i="9"/>
  <c r="J25" i="9"/>
  <c r="L24" i="9"/>
  <c r="K24" i="9"/>
  <c r="I24" i="9"/>
  <c r="H24" i="9"/>
  <c r="G24" i="9"/>
  <c r="F24" i="9"/>
  <c r="E24" i="9"/>
  <c r="E23" i="9" s="1"/>
  <c r="D24" i="9"/>
  <c r="C24" i="9"/>
  <c r="C23" i="9" l="1"/>
  <c r="D23" i="9"/>
  <c r="I23" i="9"/>
  <c r="H23" i="9"/>
  <c r="G23" i="9"/>
  <c r="F23" i="9"/>
  <c r="I40" i="9"/>
  <c r="G40" i="9"/>
  <c r="K40" i="9"/>
  <c r="C40" i="9"/>
  <c r="C50" i="9"/>
  <c r="C49" i="9" s="1"/>
  <c r="J26" i="9"/>
  <c r="J24" i="9"/>
  <c r="L40" i="9"/>
  <c r="L23" i="9"/>
  <c r="K23" i="9"/>
  <c r="J38" i="9"/>
  <c r="J36" i="9"/>
  <c r="J34" i="9"/>
  <c r="J30" i="9"/>
  <c r="J41" i="9"/>
  <c r="J43" i="9"/>
  <c r="G50" i="9"/>
  <c r="G49" i="9" s="1"/>
  <c r="G19" i="9" s="1"/>
  <c r="E40" i="9"/>
  <c r="J53" i="9"/>
  <c r="E50" i="9"/>
  <c r="E49" i="9" s="1"/>
  <c r="I50" i="9"/>
  <c r="I49" i="9" s="1"/>
  <c r="D40" i="9"/>
  <c r="H40" i="9"/>
  <c r="J46" i="9"/>
  <c r="J55" i="9"/>
  <c r="K50" i="9"/>
  <c r="K49" i="9" s="1"/>
  <c r="D50" i="9"/>
  <c r="D49" i="9" s="1"/>
  <c r="H50" i="9"/>
  <c r="H49" i="9" s="1"/>
  <c r="J57" i="9"/>
  <c r="L50" i="9"/>
  <c r="L49" i="9" s="1"/>
  <c r="J59" i="9"/>
  <c r="J60" i="9"/>
  <c r="F40" i="9"/>
  <c r="F50" i="9"/>
  <c r="F49" i="9" s="1"/>
  <c r="G22" i="9" l="1"/>
  <c r="I22" i="9"/>
  <c r="I19" i="9" s="1"/>
  <c r="C22" i="9"/>
  <c r="C19" i="9" s="1"/>
  <c r="K22" i="9"/>
  <c r="K19" i="9" s="1"/>
  <c r="D22" i="9"/>
  <c r="D19" i="9" s="1"/>
  <c r="L22" i="9"/>
  <c r="L19" i="9" s="1"/>
  <c r="H22" i="9"/>
  <c r="H19" i="9" s="1"/>
  <c r="F22" i="9"/>
  <c r="F19" i="9" s="1"/>
  <c r="J40" i="9"/>
  <c r="J49" i="9"/>
  <c r="N49" i="9" s="1"/>
  <c r="J50" i="9"/>
  <c r="N50" i="9" s="1"/>
  <c r="E22" i="9"/>
  <c r="E19" i="9" s="1"/>
  <c r="J23" i="9"/>
  <c r="M22" i="9" l="1"/>
  <c r="M19" i="9"/>
  <c r="J19" i="9"/>
  <c r="N19" i="9" s="1"/>
  <c r="J22" i="9"/>
  <c r="N22" i="9" s="1"/>
  <c r="J47" i="8" l="1"/>
  <c r="I46" i="8"/>
  <c r="H46" i="8"/>
  <c r="G46" i="8"/>
  <c r="F46" i="8"/>
  <c r="E46" i="8"/>
  <c r="D46" i="8"/>
  <c r="C46" i="8"/>
  <c r="J45" i="8"/>
  <c r="J44" i="8"/>
  <c r="I43" i="8"/>
  <c r="H43" i="8"/>
  <c r="G43" i="8"/>
  <c r="F43" i="8"/>
  <c r="E43" i="8"/>
  <c r="D43" i="8"/>
  <c r="C43" i="8"/>
  <c r="J42" i="8"/>
  <c r="I41" i="8"/>
  <c r="H41" i="8"/>
  <c r="G41" i="8"/>
  <c r="F41" i="8"/>
  <c r="E41" i="8"/>
  <c r="D41" i="8"/>
  <c r="C41" i="8"/>
  <c r="J39" i="8"/>
  <c r="I38" i="8"/>
  <c r="H38" i="8"/>
  <c r="G38" i="8"/>
  <c r="F38" i="8"/>
  <c r="E38" i="8"/>
  <c r="D38" i="8"/>
  <c r="C38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J32" i="8"/>
  <c r="J31" i="8"/>
  <c r="I30" i="8"/>
  <c r="H30" i="8"/>
  <c r="G30" i="8"/>
  <c r="F30" i="8"/>
  <c r="E30" i="8"/>
  <c r="D30" i="8"/>
  <c r="C30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7" i="7"/>
  <c r="I46" i="7"/>
  <c r="H46" i="7"/>
  <c r="G46" i="7"/>
  <c r="F46" i="7"/>
  <c r="E46" i="7"/>
  <c r="D46" i="7"/>
  <c r="C46" i="7"/>
  <c r="J45" i="7"/>
  <c r="J44" i="7"/>
  <c r="I43" i="7"/>
  <c r="H43" i="7"/>
  <c r="G43" i="7"/>
  <c r="F43" i="7"/>
  <c r="E43" i="7"/>
  <c r="D43" i="7"/>
  <c r="C43" i="7"/>
  <c r="J42" i="7"/>
  <c r="I41" i="7"/>
  <c r="H41" i="7"/>
  <c r="G41" i="7"/>
  <c r="F41" i="7"/>
  <c r="E41" i="7"/>
  <c r="D41" i="7"/>
  <c r="C41" i="7"/>
  <c r="J39" i="7"/>
  <c r="I38" i="7"/>
  <c r="H38" i="7"/>
  <c r="G38" i="7"/>
  <c r="F38" i="7"/>
  <c r="E38" i="7"/>
  <c r="D38" i="7"/>
  <c r="C38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J32" i="7"/>
  <c r="J31" i="7"/>
  <c r="I30" i="7"/>
  <c r="H30" i="7"/>
  <c r="G30" i="7"/>
  <c r="F30" i="7"/>
  <c r="E30" i="7"/>
  <c r="D30" i="7"/>
  <c r="C30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7" i="6"/>
  <c r="I46" i="6"/>
  <c r="H46" i="6"/>
  <c r="G46" i="6"/>
  <c r="F46" i="6"/>
  <c r="E46" i="6"/>
  <c r="D46" i="6"/>
  <c r="C46" i="6"/>
  <c r="J45" i="6"/>
  <c r="J44" i="6"/>
  <c r="I43" i="6"/>
  <c r="H43" i="6"/>
  <c r="G43" i="6"/>
  <c r="F43" i="6"/>
  <c r="E43" i="6"/>
  <c r="D43" i="6"/>
  <c r="C43" i="6"/>
  <c r="J42" i="6"/>
  <c r="I41" i="6"/>
  <c r="H41" i="6"/>
  <c r="G41" i="6"/>
  <c r="F41" i="6"/>
  <c r="E41" i="6"/>
  <c r="D41" i="6"/>
  <c r="C41" i="6"/>
  <c r="J39" i="6"/>
  <c r="I38" i="6"/>
  <c r="H38" i="6"/>
  <c r="G38" i="6"/>
  <c r="F38" i="6"/>
  <c r="E38" i="6"/>
  <c r="D38" i="6"/>
  <c r="C38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J32" i="6"/>
  <c r="J31" i="6"/>
  <c r="I30" i="6"/>
  <c r="H30" i="6"/>
  <c r="G30" i="6"/>
  <c r="F30" i="6"/>
  <c r="E30" i="6"/>
  <c r="D30" i="6"/>
  <c r="C30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61" i="5"/>
  <c r="I60" i="5"/>
  <c r="I59" i="5" s="1"/>
  <c r="H60" i="5"/>
  <c r="H59" i="5" s="1"/>
  <c r="G60" i="5"/>
  <c r="G59" i="5" s="1"/>
  <c r="F60" i="5"/>
  <c r="F59" i="5" s="1"/>
  <c r="E60" i="5"/>
  <c r="E59" i="5" s="1"/>
  <c r="D60" i="5"/>
  <c r="D59" i="5" s="1"/>
  <c r="C60" i="5"/>
  <c r="C59" i="5" s="1"/>
  <c r="I53" i="5"/>
  <c r="I50" i="5" s="1"/>
  <c r="H53" i="5"/>
  <c r="H50" i="5" s="1"/>
  <c r="G53" i="5"/>
  <c r="G50" i="5" s="1"/>
  <c r="F53" i="5"/>
  <c r="F50" i="5" s="1"/>
  <c r="E53" i="5"/>
  <c r="D53" i="5"/>
  <c r="D50" i="5" s="1"/>
  <c r="C53" i="5"/>
  <c r="C50" i="5" s="1"/>
  <c r="J47" i="5"/>
  <c r="I46" i="5"/>
  <c r="H46" i="5"/>
  <c r="G46" i="5"/>
  <c r="F46" i="5"/>
  <c r="E46" i="5"/>
  <c r="D46" i="5"/>
  <c r="C46" i="5"/>
  <c r="J45" i="5"/>
  <c r="J44" i="5"/>
  <c r="I43" i="5"/>
  <c r="H43" i="5"/>
  <c r="G43" i="5"/>
  <c r="F43" i="5"/>
  <c r="E43" i="5"/>
  <c r="D43" i="5"/>
  <c r="C43" i="5"/>
  <c r="J42" i="5"/>
  <c r="I41" i="5"/>
  <c r="H41" i="5"/>
  <c r="G41" i="5"/>
  <c r="F41" i="5"/>
  <c r="E41" i="5"/>
  <c r="D41" i="5"/>
  <c r="C41" i="5"/>
  <c r="J39" i="5"/>
  <c r="I38" i="5"/>
  <c r="H38" i="5"/>
  <c r="G38" i="5"/>
  <c r="F38" i="5"/>
  <c r="E38" i="5"/>
  <c r="D38" i="5"/>
  <c r="C38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J32" i="5"/>
  <c r="J31" i="5"/>
  <c r="I30" i="5"/>
  <c r="H30" i="5"/>
  <c r="G30" i="5"/>
  <c r="F30" i="5"/>
  <c r="E30" i="5"/>
  <c r="D30" i="5"/>
  <c r="C30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H23" i="6" l="1"/>
  <c r="C23" i="8"/>
  <c r="G23" i="8"/>
  <c r="F23" i="8"/>
  <c r="H23" i="8"/>
  <c r="I23" i="8"/>
  <c r="I23" i="7"/>
  <c r="E23" i="7"/>
  <c r="G23" i="7"/>
  <c r="F23" i="7"/>
  <c r="H23" i="7"/>
  <c r="I23" i="6"/>
  <c r="C23" i="5"/>
  <c r="E23" i="5"/>
  <c r="D23" i="8"/>
  <c r="C23" i="7"/>
  <c r="D23" i="7"/>
  <c r="C23" i="6"/>
  <c r="D23" i="6"/>
  <c r="D23" i="5"/>
  <c r="E23" i="8"/>
  <c r="G40" i="8"/>
  <c r="G22" i="8" s="1"/>
  <c r="G23" i="6"/>
  <c r="F23" i="6"/>
  <c r="E23" i="6"/>
  <c r="I23" i="5"/>
  <c r="H23" i="5"/>
  <c r="G23" i="5"/>
  <c r="F23" i="5"/>
  <c r="J59" i="5"/>
  <c r="J53" i="5"/>
  <c r="J50" i="5" s="1"/>
  <c r="E50" i="5"/>
  <c r="E49" i="5" s="1"/>
  <c r="J24" i="8"/>
  <c r="J46" i="7"/>
  <c r="J38" i="7"/>
  <c r="I40" i="7"/>
  <c r="D49" i="5"/>
  <c r="H49" i="5"/>
  <c r="J26" i="8"/>
  <c r="J34" i="8"/>
  <c r="J36" i="8"/>
  <c r="J38" i="8"/>
  <c r="C40" i="8"/>
  <c r="J41" i="8"/>
  <c r="I40" i="8"/>
  <c r="H40" i="8"/>
  <c r="J46" i="8"/>
  <c r="E40" i="8"/>
  <c r="D40" i="8"/>
  <c r="J43" i="8"/>
  <c r="J36" i="7"/>
  <c r="J26" i="7"/>
  <c r="G40" i="7"/>
  <c r="F40" i="7"/>
  <c r="J41" i="7"/>
  <c r="E40" i="7"/>
  <c r="C40" i="7"/>
  <c r="H40" i="7"/>
  <c r="D40" i="7"/>
  <c r="E40" i="6"/>
  <c r="I40" i="6"/>
  <c r="G40" i="6"/>
  <c r="C40" i="6"/>
  <c r="J26" i="5"/>
  <c r="J38" i="5"/>
  <c r="C40" i="5"/>
  <c r="J46" i="5"/>
  <c r="I40" i="5"/>
  <c r="G49" i="5"/>
  <c r="F49" i="5"/>
  <c r="C49" i="5"/>
  <c r="I49" i="5"/>
  <c r="J60" i="5"/>
  <c r="H40" i="5"/>
  <c r="G40" i="5"/>
  <c r="J43" i="6"/>
  <c r="J36" i="6"/>
  <c r="D40" i="5"/>
  <c r="J38" i="6"/>
  <c r="J41" i="6"/>
  <c r="J34" i="6"/>
  <c r="J41" i="5"/>
  <c r="F40" i="5"/>
  <c r="E40" i="5"/>
  <c r="J30" i="8"/>
  <c r="J24" i="7"/>
  <c r="J46" i="6"/>
  <c r="D40" i="6"/>
  <c r="H40" i="6"/>
  <c r="J30" i="6"/>
  <c r="J26" i="6"/>
  <c r="J24" i="6"/>
  <c r="J24" i="5"/>
  <c r="J36" i="5"/>
  <c r="J43" i="5"/>
  <c r="J34" i="7"/>
  <c r="J30" i="5"/>
  <c r="F40" i="6"/>
  <c r="J30" i="7"/>
  <c r="F40" i="8"/>
  <c r="J34" i="5"/>
  <c r="J43" i="7"/>
  <c r="H22" i="5" l="1"/>
  <c r="E22" i="7"/>
  <c r="E19" i="7" s="1"/>
  <c r="C22" i="7"/>
  <c r="C19" i="7" s="1"/>
  <c r="I22" i="7"/>
  <c r="I19" i="7" s="1"/>
  <c r="G22" i="7"/>
  <c r="G19" i="7" s="1"/>
  <c r="I22" i="8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40" i="8"/>
  <c r="J23" i="7"/>
  <c r="J40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9" i="5"/>
  <c r="J40" i="5"/>
  <c r="G22" i="5"/>
  <c r="G19" i="5" s="1"/>
  <c r="F22" i="5"/>
  <c r="F19" i="5" s="1"/>
  <c r="D22" i="5"/>
  <c r="D19" i="5" s="1"/>
  <c r="J40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<sst xmlns="http://schemas.openxmlformats.org/spreadsheetml/2006/main" count="361" uniqueCount="58">
  <si>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</si>
  <si>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</si>
  <si>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</si>
  <si>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</si>
  <si>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</si>
  <si>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</si>
  <si>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</si>
  <si>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</si>
  <si>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</si>
  <si>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</si>
  <si>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</si>
  <si>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</si>
  <si>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</si>
  <si>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</si>
  <si>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</si>
  <si>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</si>
  <si>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</si>
  <si>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</si>
  <si>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</si>
  <si>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</si>
  <si>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</si>
  <si>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</si>
  <si>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</si>
  <si>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</si>
  <si>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</si>
  <si>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</si>
  <si>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</si>
  <si>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</si>
  <si>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</si>
  <si>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</si>
  <si>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</si>
  <si>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</si>
  <si>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</si>
  <si>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Puerto Maldonado</t>
  </si>
  <si>
    <t>TP Puerto Maldonado - ENAPU</t>
  </si>
  <si>
    <t>&gt;100%</t>
  </si>
  <si>
    <t>TP Salaverry - STI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</si>
  <si>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</si>
  <si>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</si>
  <si>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</si>
  <si>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</si>
  <si>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</si>
  <si>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</si>
  <si>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</si>
  <si>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Chancay</t>
  </si>
  <si>
    <t>TP Chimbote - GR Ancash</t>
  </si>
  <si>
    <t>TPM Chancay - COSCO</t>
  </si>
  <si>
    <t>Elaborado por la Autoridad Portuaria Nacional / UF. Gestión de Estadísticas Portuarias - DOMA</t>
  </si>
  <si>
    <t>Fuente: Autoridad Portuaria Nacional – Terminales portuarios de uso público (ENAPU, DPWC, APMTC, TISUR, TPE, TC, TPP,  STI, GR Ancash, LPO y COPAM)</t>
  </si>
  <si>
    <t>TEUs
(Jul-25)</t>
  </si>
  <si>
    <t>Unidades
(Jul-25)</t>
  </si>
  <si>
    <t>TM
(Jul-25)</t>
  </si>
  <si>
    <t>Total
TM
(Jul-25)</t>
  </si>
  <si>
    <t>TOTAL
TEUS
(Jul-24)</t>
  </si>
  <si>
    <t>%
VARIACIÓN TEUS
(Jul -2025/2024)</t>
  </si>
  <si>
    <t>%
VARIACIÓN TM 
(Jul - 2025/2024)</t>
  </si>
  <si>
    <t>TOTAL
TM
(Jul-24)</t>
  </si>
  <si>
    <t>TP Pucallpa - 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</si>
</sst>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1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2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3" fontId="2" fillId="0" borderId="17" xfId="1" applyNumberFormat="1" applyFont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JULIO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topLeftCell="A12" zoomScaleNormal="100" zoomScaleSheetLayoutView="100" workbookViewId="0">
      <selection activeCell="J19" sqref="J19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19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43</v>
      </c>
    </row>
    <row r="10" spans="2:14" ht="12" x14ac:dyDescent="0.25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2:14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2:14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  <c r="K15" s="81" t="s">
        <v>53</v>
      </c>
      <c r="L15" s="81" t="s">
        <v>56</v>
      </c>
      <c r="M15" s="68" t="s">
        <v>54</v>
      </c>
      <c r="N15" s="68" t="s">
        <v>55</v>
      </c>
    </row>
    <row r="16" spans="2:14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  <c r="K16" s="82"/>
      <c r="L16" s="82"/>
      <c r="M16" s="69"/>
      <c r="N16" s="69"/>
    </row>
    <row r="17" spans="2:20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  <c r="K17" s="83"/>
      <c r="L17" s="83"/>
      <c r="M17" s="70"/>
      <c r="N17" s="70"/>
    </row>
    <row r="18" spans="2:20" ht="8.25" customHeight="1" thickBot="1" x14ac:dyDescent="0.25">
      <c r="B18" s="20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1" t="s">
        <v>6</v>
      </c>
      <c r="C19" s="22">
        <f t="shared" ref="C19:I19" si="0">+C22+C49</f>
        <v>350916</v>
      </c>
      <c r="D19" s="22">
        <f t="shared" si="0"/>
        <v>199974</v>
      </c>
      <c r="E19" s="22">
        <f t="shared" si="0"/>
        <v>3426617.7316200002</v>
      </c>
      <c r="F19" s="22">
        <f t="shared" si="0"/>
        <v>389921.76944999996</v>
      </c>
      <c r="G19" s="22">
        <f>+G22+G49</f>
        <v>2076865.1740000001</v>
      </c>
      <c r="H19" s="22">
        <f t="shared" si="0"/>
        <v>321870.14300000004</v>
      </c>
      <c r="I19" s="22">
        <f t="shared" si="0"/>
        <v>39744.869099999996</v>
      </c>
      <c r="J19" s="22">
        <f>SUM(E19:I19)</f>
        <v>6255019.6871700007</v>
      </c>
      <c r="K19" s="52">
        <f>+K22+K49</f>
        <v>302180</v>
      </c>
      <c r="L19" s="52">
        <f>+L22+L49</f>
        <v>5645980.1269000005</v>
      </c>
      <c r="M19" s="63">
        <f>(C19/K19)-1</f>
        <v>0.16128135548348665</v>
      </c>
      <c r="N19" s="64">
        <f>(J19/L19)-1</f>
        <v>0.10787136096499172</v>
      </c>
    </row>
    <row r="20" spans="2:20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  <c r="K20" s="9"/>
      <c r="L20" s="9"/>
      <c r="M20" s="9"/>
      <c r="N20" s="9"/>
    </row>
    <row r="21" spans="2:20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Q21" s="29"/>
      <c r="R21" s="11"/>
    </row>
    <row r="22" spans="2:20" ht="13.8" thickBot="1" x14ac:dyDescent="0.25">
      <c r="B22" s="30" t="s">
        <v>8</v>
      </c>
      <c r="C22" s="31">
        <f t="shared" ref="C22:L22" si="1">+C23+C40</f>
        <v>350916</v>
      </c>
      <c r="D22" s="31">
        <f t="shared" si="1"/>
        <v>199974</v>
      </c>
      <c r="E22" s="31">
        <f t="shared" si="1"/>
        <v>3426617.7316200002</v>
      </c>
      <c r="F22" s="31">
        <f t="shared" si="1"/>
        <v>389554.76944999996</v>
      </c>
      <c r="G22" s="31">
        <f t="shared" si="1"/>
        <v>2074981.55</v>
      </c>
      <c r="H22" s="31">
        <f t="shared" si="1"/>
        <v>321842.14300000004</v>
      </c>
      <c r="I22" s="31">
        <f t="shared" si="1"/>
        <v>39744.869099999996</v>
      </c>
      <c r="J22" s="32">
        <f t="shared" si="1"/>
        <v>6252741.06317</v>
      </c>
      <c r="K22" s="53">
        <f t="shared" si="1"/>
        <v>302180</v>
      </c>
      <c r="L22" s="53">
        <f t="shared" si="1"/>
        <v>5630598.7669000002</v>
      </c>
      <c r="M22" s="65">
        <f>(C22/K22)-1</f>
        <v>0.16128135548348665</v>
      </c>
      <c r="N22" s="65">
        <f>(J22/L22)-1</f>
        <v>0.11049309709782928</v>
      </c>
      <c r="Q22" s="16"/>
    </row>
    <row r="23" spans="2:20" ht="13.8" thickBot="1" x14ac:dyDescent="0.3">
      <c r="B23" s="59" t="s">
        <v>9</v>
      </c>
      <c r="C23" s="60">
        <f t="shared" ref="C23:I23" si="2">C24+C30+C36+C38+C34+C26+C28</f>
        <v>350046</v>
      </c>
      <c r="D23" s="60">
        <f t="shared" si="2"/>
        <v>199539</v>
      </c>
      <c r="E23" s="60">
        <f t="shared" si="2"/>
        <v>3419511.8916200004</v>
      </c>
      <c r="F23" s="60">
        <f t="shared" si="2"/>
        <v>378403.89944999997</v>
      </c>
      <c r="G23" s="60">
        <f t="shared" si="2"/>
        <v>2074981.55</v>
      </c>
      <c r="H23" s="60">
        <f t="shared" si="2"/>
        <v>312640.68300000002</v>
      </c>
      <c r="I23" s="60">
        <f t="shared" si="2"/>
        <v>39328.869099999996</v>
      </c>
      <c r="J23" s="61">
        <f t="shared" ref="J23:J45" si="3">SUM(E23:I23)</f>
        <v>6224866.8931700001</v>
      </c>
      <c r="K23" s="54">
        <f>K24+K30+K34+K36+K38+K26</f>
        <v>301380</v>
      </c>
      <c r="L23" s="54">
        <f>L24+L30+L34+L36+L38+L26</f>
        <v>5603419.4569000006</v>
      </c>
      <c r="M23" s="65">
        <f t="shared" ref="M23:M47" si="4">(C23/K23)-1</f>
        <v>0.16147720485765471</v>
      </c>
      <c r="N23" s="65">
        <f t="shared" ref="N23:N47" si="5">(J23/L23)-1</f>
        <v>0.11090503594278567</v>
      </c>
      <c r="Q23" s="16"/>
    </row>
    <row r="24" spans="2:20" ht="13.8" thickBot="1" x14ac:dyDescent="0.25">
      <c r="B24" s="10" t="s">
        <v>10</v>
      </c>
      <c r="C24" s="33">
        <f t="shared" ref="C24:I24" si="6">C25</f>
        <v>29313</v>
      </c>
      <c r="D24" s="33">
        <f t="shared" si="6"/>
        <v>15414</v>
      </c>
      <c r="E24" s="33">
        <f t="shared" si="6"/>
        <v>202720.81399999998</v>
      </c>
      <c r="F24" s="33">
        <f t="shared" si="6"/>
        <v>5950.66</v>
      </c>
      <c r="G24" s="33">
        <f t="shared" si="6"/>
        <v>74223.649999999994</v>
      </c>
      <c r="H24" s="33">
        <f t="shared" si="6"/>
        <v>18719.762000000002</v>
      </c>
      <c r="I24" s="33">
        <f t="shared" si="6"/>
        <v>0</v>
      </c>
      <c r="J24" s="33">
        <f t="shared" si="3"/>
        <v>301614.88599999994</v>
      </c>
      <c r="K24" s="54">
        <f>K25</f>
        <v>24441</v>
      </c>
      <c r="L24" s="54">
        <f>L25</f>
        <v>200291.50000000006</v>
      </c>
      <c r="M24" s="65">
        <f t="shared" si="4"/>
        <v>0.19933717932981465</v>
      </c>
      <c r="N24" s="65">
        <f t="shared" si="5"/>
        <v>0.50587961046774255</v>
      </c>
      <c r="Q24" s="16"/>
    </row>
    <row r="25" spans="2:20" s="11" customFormat="1" ht="12.6" thickBot="1" x14ac:dyDescent="0.25">
      <c r="B25" s="34" t="s">
        <v>11</v>
      </c>
      <c r="C25" s="12">
        <v>29313</v>
      </c>
      <c r="D25" s="12">
        <v>15414</v>
      </c>
      <c r="E25" s="12">
        <v>202720.81399999998</v>
      </c>
      <c r="F25" s="35">
        <v>5950.66</v>
      </c>
      <c r="G25" s="36">
        <v>74223.649999999994</v>
      </c>
      <c r="H25" s="35">
        <v>18719.762000000002</v>
      </c>
      <c r="I25" s="35">
        <v>0</v>
      </c>
      <c r="J25" s="33">
        <f t="shared" si="3"/>
        <v>301614.88599999994</v>
      </c>
      <c r="K25" s="55">
        <v>24441</v>
      </c>
      <c r="L25" s="55">
        <v>200291.50000000006</v>
      </c>
      <c r="M25" s="65">
        <f t="shared" si="4"/>
        <v>0.19933717932981465</v>
      </c>
      <c r="N25" s="65">
        <f t="shared" si="5"/>
        <v>0.50587961046774255</v>
      </c>
      <c r="T25" s="37"/>
    </row>
    <row r="26" spans="2:20" s="11" customFormat="1" ht="13.8" thickBot="1" x14ac:dyDescent="0.25">
      <c r="B26" s="10" t="s">
        <v>12</v>
      </c>
      <c r="C26" s="33">
        <f t="shared" ref="C26:D26" si="7">C27</f>
        <v>733</v>
      </c>
      <c r="D26" s="33">
        <f t="shared" si="7"/>
        <v>367</v>
      </c>
      <c r="E26" s="33">
        <f>E27</f>
        <v>3357.14</v>
      </c>
      <c r="F26" s="33">
        <f>F27</f>
        <v>492.90999999999997</v>
      </c>
      <c r="G26" s="33">
        <f>G27</f>
        <v>325510.25999999995</v>
      </c>
      <c r="H26" s="33">
        <f>H27</f>
        <v>0</v>
      </c>
      <c r="I26" s="33">
        <f>I27</f>
        <v>0</v>
      </c>
      <c r="J26" s="33">
        <f t="shared" si="3"/>
        <v>329360.30999999994</v>
      </c>
      <c r="K26" s="54">
        <f>K27</f>
        <v>2707</v>
      </c>
      <c r="L26" s="54">
        <f>L27</f>
        <v>374052.13000000012</v>
      </c>
      <c r="M26" s="65">
        <f t="shared" si="4"/>
        <v>-0.72922053934244557</v>
      </c>
      <c r="N26" s="65">
        <f t="shared" si="5"/>
        <v>-0.11948019117014563</v>
      </c>
      <c r="T26" s="37"/>
    </row>
    <row r="27" spans="2:20" s="37" customFormat="1" ht="12.6" thickBot="1" x14ac:dyDescent="0.25">
      <c r="B27" s="38" t="s">
        <v>36</v>
      </c>
      <c r="C27" s="12">
        <v>733</v>
      </c>
      <c r="D27" s="12">
        <v>367</v>
      </c>
      <c r="E27" s="36">
        <v>3357.14</v>
      </c>
      <c r="F27" s="35">
        <v>492.90999999999997</v>
      </c>
      <c r="G27" s="36">
        <v>325510.25999999995</v>
      </c>
      <c r="H27" s="35">
        <v>0</v>
      </c>
      <c r="I27" s="35">
        <v>0</v>
      </c>
      <c r="J27" s="33">
        <f t="shared" si="3"/>
        <v>329360.30999999994</v>
      </c>
      <c r="K27" s="55">
        <v>2707</v>
      </c>
      <c r="L27" s="55">
        <v>374052.13000000012</v>
      </c>
      <c r="M27" s="65">
        <f t="shared" si="4"/>
        <v>-0.72922053934244557</v>
      </c>
      <c r="N27" s="65">
        <f t="shared" si="5"/>
        <v>-0.11948019117014563</v>
      </c>
    </row>
    <row r="28" spans="2:20" s="37" customFormat="1" ht="13.8" thickBot="1" x14ac:dyDescent="0.25">
      <c r="B28" s="10" t="s">
        <v>44</v>
      </c>
      <c r="C28" s="33">
        <f t="shared" ref="C28:I28" si="8">C29</f>
        <v>29674</v>
      </c>
      <c r="D28" s="33">
        <f t="shared" si="8"/>
        <v>16296</v>
      </c>
      <c r="E28" s="33">
        <f t="shared" si="8"/>
        <v>282411.41300000006</v>
      </c>
      <c r="F28" s="33">
        <f t="shared" si="8"/>
        <v>9234.9</v>
      </c>
      <c r="G28" s="33">
        <f t="shared" si="8"/>
        <v>174410.1</v>
      </c>
      <c r="H28" s="33">
        <f t="shared" si="8"/>
        <v>0</v>
      </c>
      <c r="I28" s="33">
        <f t="shared" si="8"/>
        <v>6053.1</v>
      </c>
      <c r="J28" s="33">
        <f t="shared" ref="J28:J29" si="9">SUM(E28:I28)</f>
        <v>472109.51300000004</v>
      </c>
      <c r="K28" s="54">
        <f>K29</f>
        <v>0</v>
      </c>
      <c r="L28" s="54">
        <f>L29</f>
        <v>0</v>
      </c>
      <c r="M28" s="65" t="s">
        <v>13</v>
      </c>
      <c r="N28" s="65" t="s">
        <v>13</v>
      </c>
    </row>
    <row r="29" spans="2:20" s="37" customFormat="1" ht="12.6" thickBot="1" x14ac:dyDescent="0.25">
      <c r="B29" s="40" t="s">
        <v>46</v>
      </c>
      <c r="C29" s="12">
        <v>29674</v>
      </c>
      <c r="D29" s="12">
        <v>16296</v>
      </c>
      <c r="E29" s="12">
        <v>282411.41300000006</v>
      </c>
      <c r="F29" s="35">
        <v>9234.9</v>
      </c>
      <c r="G29" s="36">
        <v>174410.1</v>
      </c>
      <c r="H29" s="35">
        <v>0</v>
      </c>
      <c r="I29" s="35">
        <v>6053.1</v>
      </c>
      <c r="J29" s="33">
        <f t="shared" si="9"/>
        <v>472109.51300000004</v>
      </c>
      <c r="K29" s="55">
        <v>0</v>
      </c>
      <c r="L29" s="55">
        <v>0</v>
      </c>
      <c r="M29" s="65" t="s">
        <v>13</v>
      </c>
      <c r="N29" s="65" t="s">
        <v>13</v>
      </c>
    </row>
    <row r="30" spans="2:20" ht="13.8" thickBot="1" x14ac:dyDescent="0.25">
      <c r="B30" s="10" t="s">
        <v>14</v>
      </c>
      <c r="C30" s="39">
        <f t="shared" ref="C30:D30" si="10">SUM(C31:C33)</f>
        <v>282979</v>
      </c>
      <c r="D30" s="39">
        <f t="shared" si="10"/>
        <v>163471</v>
      </c>
      <c r="E30" s="39">
        <f t="shared" ref="E30:I30" si="11">SUM(E31:E33)</f>
        <v>2868047.6946200002</v>
      </c>
      <c r="F30" s="39">
        <f t="shared" si="11"/>
        <v>177766.80100000001</v>
      </c>
      <c r="G30" s="39">
        <f t="shared" si="11"/>
        <v>710534.7</v>
      </c>
      <c r="H30" s="39">
        <f t="shared" si="11"/>
        <v>257268.41199999998</v>
      </c>
      <c r="I30" s="39">
        <f t="shared" si="11"/>
        <v>33275.769099999998</v>
      </c>
      <c r="J30" s="33">
        <f t="shared" si="3"/>
        <v>4046893.3767200005</v>
      </c>
      <c r="K30" s="54">
        <f>SUM(K31:K33)</f>
        <v>265595</v>
      </c>
      <c r="L30" s="54">
        <f>SUM(L31:L33)</f>
        <v>3955460.1069</v>
      </c>
      <c r="M30" s="65">
        <f t="shared" si="4"/>
        <v>6.5453039402097124E-2</v>
      </c>
      <c r="N30" s="65">
        <f t="shared" si="5"/>
        <v>2.3115710271101486E-2</v>
      </c>
    </row>
    <row r="31" spans="2:20" s="11" customFormat="1" ht="12.6" thickBot="1" x14ac:dyDescent="0.25">
      <c r="B31" s="40" t="s">
        <v>15</v>
      </c>
      <c r="C31" s="12">
        <v>102474</v>
      </c>
      <c r="D31" s="12">
        <v>59249</v>
      </c>
      <c r="E31" s="12">
        <v>840834.97</v>
      </c>
      <c r="F31" s="35">
        <v>177766.80100000001</v>
      </c>
      <c r="G31" s="36">
        <v>501156.36999999988</v>
      </c>
      <c r="H31" s="35">
        <v>257268.41199999998</v>
      </c>
      <c r="I31" s="35">
        <v>33275.769099999998</v>
      </c>
      <c r="J31" s="33">
        <f t="shared" si="3"/>
        <v>1810302.3220999998</v>
      </c>
      <c r="K31" s="55">
        <v>102887</v>
      </c>
      <c r="L31" s="55">
        <v>1878519.5228999997</v>
      </c>
      <c r="M31" s="65">
        <f t="shared" si="4"/>
        <v>-4.0141125701012026E-3</v>
      </c>
      <c r="N31" s="65">
        <f t="shared" si="5"/>
        <v>-3.631434220853258E-2</v>
      </c>
      <c r="T31" s="37"/>
    </row>
    <row r="32" spans="2:20" s="11" customFormat="1" ht="12.6" thickBot="1" x14ac:dyDescent="0.25">
      <c r="B32" s="40" t="s">
        <v>16</v>
      </c>
      <c r="C32" s="12">
        <v>180505</v>
      </c>
      <c r="D32" s="12">
        <v>104222</v>
      </c>
      <c r="E32" s="12">
        <v>2027212.72462</v>
      </c>
      <c r="F32" s="35">
        <v>0</v>
      </c>
      <c r="G32" s="35">
        <v>0</v>
      </c>
      <c r="H32" s="35">
        <v>0</v>
      </c>
      <c r="I32" s="35">
        <v>0</v>
      </c>
      <c r="J32" s="33">
        <f t="shared" si="3"/>
        <v>2027212.72462</v>
      </c>
      <c r="K32" s="55">
        <v>162708</v>
      </c>
      <c r="L32" s="55">
        <v>1870893.4540000006</v>
      </c>
      <c r="M32" s="65">
        <f t="shared" si="4"/>
        <v>0.10937999360818162</v>
      </c>
      <c r="N32" s="65">
        <f t="shared" si="5"/>
        <v>8.3553272521097455E-2</v>
      </c>
      <c r="T32" s="37"/>
    </row>
    <row r="33" spans="1:22" s="11" customFormat="1" ht="12.6" thickBot="1" x14ac:dyDescent="0.25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209378.33000000002</v>
      </c>
      <c r="H33" s="35">
        <v>0</v>
      </c>
      <c r="I33" s="35">
        <v>0</v>
      </c>
      <c r="J33" s="33">
        <f t="shared" si="3"/>
        <v>209378.33000000002</v>
      </c>
      <c r="K33" s="55">
        <v>0</v>
      </c>
      <c r="L33" s="55">
        <v>206047.13000000003</v>
      </c>
      <c r="M33" s="65" t="s">
        <v>13</v>
      </c>
      <c r="N33" s="65">
        <f t="shared" si="5"/>
        <v>1.6167174956525532E-2</v>
      </c>
      <c r="T33" s="37"/>
    </row>
    <row r="34" spans="1:22" s="11" customFormat="1" ht="13.8" thickBot="1" x14ac:dyDescent="0.25">
      <c r="B34" s="10" t="s">
        <v>18</v>
      </c>
      <c r="C34" s="33">
        <f t="shared" ref="C34:D34" si="12">C35</f>
        <v>5361</v>
      </c>
      <c r="D34" s="33">
        <f t="shared" si="12"/>
        <v>2691</v>
      </c>
      <c r="E34" s="33">
        <f>E35</f>
        <v>49251.224999999991</v>
      </c>
      <c r="F34" s="33">
        <f>F35</f>
        <v>65384.774449999997</v>
      </c>
      <c r="G34" s="33">
        <f>G35</f>
        <v>205542.94</v>
      </c>
      <c r="H34" s="33">
        <f>H35</f>
        <v>0</v>
      </c>
      <c r="I34" s="33">
        <f>I35</f>
        <v>0</v>
      </c>
      <c r="J34" s="33">
        <f t="shared" si="3"/>
        <v>320178.93945000001</v>
      </c>
      <c r="K34" s="54">
        <f>K35</f>
        <v>8292</v>
      </c>
      <c r="L34" s="54">
        <f>L35</f>
        <v>361496.39999999997</v>
      </c>
      <c r="M34" s="65">
        <f t="shared" si="4"/>
        <v>-0.35347322720694641</v>
      </c>
      <c r="N34" s="65">
        <f t="shared" si="5"/>
        <v>-0.11429563489428929</v>
      </c>
      <c r="T34" s="37"/>
    </row>
    <row r="35" spans="1:22" s="11" customFormat="1" ht="12.6" thickBot="1" x14ac:dyDescent="0.25">
      <c r="A35" s="37"/>
      <c r="B35" s="40" t="s">
        <v>19</v>
      </c>
      <c r="C35" s="12">
        <v>5361</v>
      </c>
      <c r="D35" s="12">
        <v>2691</v>
      </c>
      <c r="E35" s="12">
        <v>49251.224999999991</v>
      </c>
      <c r="F35" s="35">
        <v>65384.774449999997</v>
      </c>
      <c r="G35" s="36">
        <v>205542.94</v>
      </c>
      <c r="H35" s="35">
        <v>0</v>
      </c>
      <c r="I35" s="35"/>
      <c r="J35" s="33">
        <f t="shared" si="3"/>
        <v>320178.93945000001</v>
      </c>
      <c r="K35" s="55">
        <v>8292</v>
      </c>
      <c r="L35" s="55">
        <v>361496.39999999997</v>
      </c>
      <c r="M35" s="65">
        <f t="shared" si="4"/>
        <v>-0.35347322720694641</v>
      </c>
      <c r="N35" s="65">
        <f t="shared" si="5"/>
        <v>-0.11429563489428929</v>
      </c>
      <c r="T35" s="37"/>
    </row>
    <row r="36" spans="1:22" s="11" customFormat="1" ht="13.8" thickBot="1" x14ac:dyDescent="0.25">
      <c r="A36" s="37"/>
      <c r="B36" s="10" t="s">
        <v>20</v>
      </c>
      <c r="C36" s="33">
        <f t="shared" ref="C36:I36" si="13">C37</f>
        <v>987</v>
      </c>
      <c r="D36" s="33">
        <f t="shared" si="13"/>
        <v>580</v>
      </c>
      <c r="E36" s="33">
        <f t="shared" si="13"/>
        <v>7682.6049999999987</v>
      </c>
      <c r="F36" s="33">
        <f t="shared" si="13"/>
        <v>113508.85399999999</v>
      </c>
      <c r="G36" s="33">
        <f t="shared" si="13"/>
        <v>507645.89999999997</v>
      </c>
      <c r="H36" s="33">
        <f t="shared" si="13"/>
        <v>36397.508999999998</v>
      </c>
      <c r="I36" s="33">
        <f t="shared" si="13"/>
        <v>0</v>
      </c>
      <c r="J36" s="33">
        <f t="shared" si="3"/>
        <v>665234.8679999999</v>
      </c>
      <c r="K36" s="54">
        <f>K37</f>
        <v>345</v>
      </c>
      <c r="L36" s="54">
        <f>L37</f>
        <v>666715.31999999995</v>
      </c>
      <c r="M36" s="65" t="s">
        <v>35</v>
      </c>
      <c r="N36" s="65">
        <f t="shared" si="5"/>
        <v>-2.2205159467463265E-3</v>
      </c>
      <c r="T36" s="37"/>
    </row>
    <row r="37" spans="1:22" s="11" customFormat="1" ht="12.6" thickBot="1" x14ac:dyDescent="0.25">
      <c r="B37" s="38" t="s">
        <v>21</v>
      </c>
      <c r="C37" s="12">
        <v>987</v>
      </c>
      <c r="D37" s="12">
        <v>580</v>
      </c>
      <c r="E37" s="12">
        <v>7682.6049999999987</v>
      </c>
      <c r="F37" s="35">
        <v>113508.85399999999</v>
      </c>
      <c r="G37" s="36">
        <v>507645.89999999997</v>
      </c>
      <c r="H37" s="35">
        <v>36397.508999999998</v>
      </c>
      <c r="I37" s="35">
        <v>0</v>
      </c>
      <c r="J37" s="33">
        <f t="shared" si="3"/>
        <v>665234.8679999999</v>
      </c>
      <c r="K37" s="55">
        <v>345</v>
      </c>
      <c r="L37" s="55">
        <v>666715.31999999995</v>
      </c>
      <c r="M37" s="65" t="s">
        <v>35</v>
      </c>
      <c r="N37" s="65">
        <f t="shared" si="5"/>
        <v>-2.2205159467463265E-3</v>
      </c>
      <c r="T37" s="37"/>
    </row>
    <row r="38" spans="1:22" s="11" customFormat="1" ht="13.8" thickBot="1" x14ac:dyDescent="0.25">
      <c r="B38" s="10" t="s">
        <v>22</v>
      </c>
      <c r="C38" s="33">
        <f t="shared" ref="C38:D38" si="14">C39</f>
        <v>999</v>
      </c>
      <c r="D38" s="33">
        <f t="shared" si="14"/>
        <v>720</v>
      </c>
      <c r="E38" s="33">
        <f>E39</f>
        <v>6041</v>
      </c>
      <c r="F38" s="33">
        <f>F39</f>
        <v>6065</v>
      </c>
      <c r="G38" s="33">
        <f>G39</f>
        <v>77114</v>
      </c>
      <c r="H38" s="33">
        <f>H39</f>
        <v>255</v>
      </c>
      <c r="I38" s="33">
        <f>I39</f>
        <v>0</v>
      </c>
      <c r="J38" s="33">
        <f t="shared" si="3"/>
        <v>89475</v>
      </c>
      <c r="K38" s="54">
        <f>K39</f>
        <v>0</v>
      </c>
      <c r="L38" s="54">
        <f>L39</f>
        <v>45404</v>
      </c>
      <c r="M38" s="65" t="s">
        <v>13</v>
      </c>
      <c r="N38" s="65">
        <f t="shared" si="5"/>
        <v>0.97064135318474154</v>
      </c>
      <c r="T38" s="37"/>
    </row>
    <row r="39" spans="1:22" s="11" customFormat="1" ht="12.6" thickBot="1" x14ac:dyDescent="0.25">
      <c r="B39" s="40" t="s">
        <v>23</v>
      </c>
      <c r="C39" s="12">
        <v>999</v>
      </c>
      <c r="D39" s="12">
        <v>720</v>
      </c>
      <c r="E39" s="12">
        <v>6041</v>
      </c>
      <c r="F39" s="35">
        <v>6065</v>
      </c>
      <c r="G39" s="36">
        <v>77114</v>
      </c>
      <c r="H39" s="35">
        <v>255</v>
      </c>
      <c r="I39" s="35">
        <v>0</v>
      </c>
      <c r="J39" s="33">
        <f t="shared" si="3"/>
        <v>89475</v>
      </c>
      <c r="K39" s="55">
        <v>0</v>
      </c>
      <c r="L39" s="55">
        <v>45404</v>
      </c>
      <c r="M39" s="65" t="s">
        <v>13</v>
      </c>
      <c r="N39" s="65">
        <f t="shared" si="5"/>
        <v>0.97064135318474154</v>
      </c>
      <c r="T39" s="37"/>
    </row>
    <row r="40" spans="1:22" ht="13.8" thickBot="1" x14ac:dyDescent="0.3">
      <c r="B40" s="59" t="s">
        <v>24</v>
      </c>
      <c r="C40" s="60">
        <f>C41+C43+C46</f>
        <v>870</v>
      </c>
      <c r="D40" s="60">
        <f>D41+D43+D46</f>
        <v>435</v>
      </c>
      <c r="E40" s="60">
        <f>E41+E43+E46</f>
        <v>7105.84</v>
      </c>
      <c r="F40" s="60">
        <f>F41+F43+F46</f>
        <v>11150.87</v>
      </c>
      <c r="G40" s="60">
        <f t="shared" ref="G40:I40" si="15">G41+G43+G46</f>
        <v>0</v>
      </c>
      <c r="H40" s="60">
        <f t="shared" si="15"/>
        <v>9201.4600000000028</v>
      </c>
      <c r="I40" s="60">
        <f t="shared" si="15"/>
        <v>416</v>
      </c>
      <c r="J40" s="60">
        <f>SUM(E40:I40)</f>
        <v>27874.170000000002</v>
      </c>
      <c r="K40" s="54">
        <f>K41+K43+K46</f>
        <v>800</v>
      </c>
      <c r="L40" s="54">
        <f>L41+L43+L46</f>
        <v>27179.309999999998</v>
      </c>
      <c r="M40" s="65">
        <f t="shared" si="4"/>
        <v>8.7499999999999911E-2</v>
      </c>
      <c r="N40" s="65">
        <f t="shared" si="5"/>
        <v>2.5565770433465973E-2</v>
      </c>
      <c r="U40" s="11"/>
      <c r="V40" s="11"/>
    </row>
    <row r="41" spans="1:22" ht="13.8" thickBot="1" x14ac:dyDescent="0.25">
      <c r="B41" s="10" t="s">
        <v>25</v>
      </c>
      <c r="C41" s="33">
        <f t="shared" ref="C41:D41" si="16">C42</f>
        <v>0</v>
      </c>
      <c r="D41" s="33">
        <f t="shared" si="16"/>
        <v>0</v>
      </c>
      <c r="E41" s="33">
        <f>E42</f>
        <v>0</v>
      </c>
      <c r="F41" s="33">
        <f>F42</f>
        <v>3559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3559</v>
      </c>
      <c r="K41" s="54">
        <f>K42</f>
        <v>0</v>
      </c>
      <c r="L41" s="54">
        <f>L42</f>
        <v>5594</v>
      </c>
      <c r="M41" s="65" t="s">
        <v>13</v>
      </c>
      <c r="N41" s="65">
        <f t="shared" si="5"/>
        <v>-0.36378262424025742</v>
      </c>
      <c r="U41" s="11"/>
      <c r="V41" s="11"/>
    </row>
    <row r="42" spans="1:22" s="11" customFormat="1" ht="12.6" thickBot="1" x14ac:dyDescent="0.25">
      <c r="B42" s="40" t="s">
        <v>26</v>
      </c>
      <c r="C42" s="12">
        <v>0</v>
      </c>
      <c r="D42" s="12">
        <v>0</v>
      </c>
      <c r="E42" s="12">
        <v>0</v>
      </c>
      <c r="F42" s="35">
        <v>3559</v>
      </c>
      <c r="G42" s="36">
        <v>0</v>
      </c>
      <c r="H42" s="35">
        <v>0</v>
      </c>
      <c r="I42" s="35">
        <v>0</v>
      </c>
      <c r="J42" s="33">
        <f t="shared" si="3"/>
        <v>3559</v>
      </c>
      <c r="K42" s="55">
        <v>0</v>
      </c>
      <c r="L42" s="55">
        <v>5594</v>
      </c>
      <c r="M42" s="65" t="s">
        <v>13</v>
      </c>
      <c r="N42" s="65">
        <f t="shared" si="5"/>
        <v>-0.36378262424025742</v>
      </c>
      <c r="T42" s="37"/>
    </row>
    <row r="43" spans="1:22" s="11" customFormat="1" ht="13.8" thickBot="1" x14ac:dyDescent="0.25">
      <c r="B43" s="10" t="s">
        <v>27</v>
      </c>
      <c r="C43" s="39">
        <f t="shared" ref="C43:I43" si="17">SUM(C44:C45)</f>
        <v>24</v>
      </c>
      <c r="D43" s="39">
        <f t="shared" si="17"/>
        <v>12</v>
      </c>
      <c r="E43" s="39">
        <f t="shared" si="17"/>
        <v>229.84</v>
      </c>
      <c r="F43" s="39">
        <f t="shared" si="17"/>
        <v>6706.6</v>
      </c>
      <c r="G43" s="39">
        <f t="shared" si="17"/>
        <v>0</v>
      </c>
      <c r="H43" s="39">
        <f t="shared" si="17"/>
        <v>0</v>
      </c>
      <c r="I43" s="39">
        <f t="shared" si="17"/>
        <v>416</v>
      </c>
      <c r="J43" s="33">
        <f t="shared" si="3"/>
        <v>7352.4400000000005</v>
      </c>
      <c r="K43" s="56">
        <f>K44+K45</f>
        <v>30</v>
      </c>
      <c r="L43" s="56">
        <f>L44+L45</f>
        <v>8737.1699999999983</v>
      </c>
      <c r="M43" s="65">
        <f t="shared" si="4"/>
        <v>-0.19999999999999996</v>
      </c>
      <c r="N43" s="65">
        <f t="shared" si="5"/>
        <v>-0.15848724472569475</v>
      </c>
      <c r="T43" s="37"/>
    </row>
    <row r="44" spans="1:22" s="11" customFormat="1" ht="12.6" thickBot="1" x14ac:dyDescent="0.25">
      <c r="B44" s="40" t="s">
        <v>28</v>
      </c>
      <c r="C44" s="12">
        <v>0</v>
      </c>
      <c r="D44" s="12">
        <v>0</v>
      </c>
      <c r="E44" s="12">
        <v>0</v>
      </c>
      <c r="F44" s="35">
        <v>5331</v>
      </c>
      <c r="G44" s="36">
        <v>0</v>
      </c>
      <c r="H44" s="35">
        <v>0</v>
      </c>
      <c r="I44" s="35">
        <v>416</v>
      </c>
      <c r="J44" s="33">
        <f t="shared" si="3"/>
        <v>5747</v>
      </c>
      <c r="K44" s="55">
        <v>0</v>
      </c>
      <c r="L44" s="55">
        <v>6374</v>
      </c>
      <c r="M44" s="65" t="s">
        <v>13</v>
      </c>
      <c r="N44" s="65">
        <f t="shared" si="5"/>
        <v>-9.8368371509256369E-2</v>
      </c>
      <c r="T44" s="37"/>
    </row>
    <row r="45" spans="1:22" s="11" customFormat="1" ht="12.6" thickBot="1" x14ac:dyDescent="0.25">
      <c r="B45" s="40" t="s">
        <v>29</v>
      </c>
      <c r="C45" s="12">
        <v>24</v>
      </c>
      <c r="D45" s="12">
        <v>12</v>
      </c>
      <c r="E45" s="12">
        <v>229.84</v>
      </c>
      <c r="F45" s="35">
        <v>1375.6000000000001</v>
      </c>
      <c r="G45" s="36">
        <v>0</v>
      </c>
      <c r="H45" s="35">
        <v>0</v>
      </c>
      <c r="I45" s="35">
        <v>0</v>
      </c>
      <c r="J45" s="33">
        <f t="shared" si="3"/>
        <v>1605.44</v>
      </c>
      <c r="K45" s="55">
        <v>30</v>
      </c>
      <c r="L45" s="55">
        <v>2363.1699999999992</v>
      </c>
      <c r="M45" s="65">
        <f t="shared" si="4"/>
        <v>-0.19999999999999996</v>
      </c>
      <c r="N45" s="65">
        <f t="shared" si="5"/>
        <v>-0.32064134192631055</v>
      </c>
      <c r="T45" s="37"/>
    </row>
    <row r="46" spans="1:22" s="11" customFormat="1" ht="13.8" thickBot="1" x14ac:dyDescent="0.25">
      <c r="B46" s="10" t="s">
        <v>30</v>
      </c>
      <c r="C46" s="33">
        <f t="shared" ref="C46:D46" si="18">C47</f>
        <v>846</v>
      </c>
      <c r="D46" s="33">
        <f t="shared" si="18"/>
        <v>423</v>
      </c>
      <c r="E46" s="33">
        <f>E47</f>
        <v>6876</v>
      </c>
      <c r="F46" s="33">
        <f>F47</f>
        <v>885.27</v>
      </c>
      <c r="G46" s="33">
        <f>G47</f>
        <v>0</v>
      </c>
      <c r="H46" s="33">
        <f>H47</f>
        <v>9201.4600000000028</v>
      </c>
      <c r="I46" s="33">
        <f>I47</f>
        <v>0</v>
      </c>
      <c r="J46" s="33">
        <f>SUM(E46:I46)</f>
        <v>16962.730000000003</v>
      </c>
      <c r="K46" s="54">
        <f>K47</f>
        <v>770</v>
      </c>
      <c r="L46" s="54">
        <f>L47</f>
        <v>12848.14</v>
      </c>
      <c r="M46" s="65">
        <f t="shared" si="4"/>
        <v>9.8701298701298734E-2</v>
      </c>
      <c r="N46" s="65">
        <f t="shared" si="5"/>
        <v>0.32024791137082897</v>
      </c>
      <c r="T46" s="37"/>
    </row>
    <row r="47" spans="1:22" s="11" customFormat="1" ht="12.6" thickBot="1" x14ac:dyDescent="0.25">
      <c r="B47" s="42" t="s">
        <v>57</v>
      </c>
      <c r="C47" s="12">
        <v>846</v>
      </c>
      <c r="D47" s="12">
        <v>423</v>
      </c>
      <c r="E47" s="12">
        <v>6876</v>
      </c>
      <c r="F47" s="43">
        <v>885.27</v>
      </c>
      <c r="G47" s="44">
        <v>0</v>
      </c>
      <c r="H47" s="36">
        <v>9201.4600000000028</v>
      </c>
      <c r="I47" s="43">
        <v>0</v>
      </c>
      <c r="J47" s="45">
        <f>SUM(E47:I47)</f>
        <v>16962.730000000003</v>
      </c>
      <c r="K47" s="55">
        <v>770</v>
      </c>
      <c r="L47" s="55">
        <v>12848.14</v>
      </c>
      <c r="M47" s="65">
        <f t="shared" si="4"/>
        <v>9.8701298701298734E-2</v>
      </c>
      <c r="N47" s="65">
        <f t="shared" si="5"/>
        <v>0.32024791137082897</v>
      </c>
      <c r="T47" s="37"/>
    </row>
    <row r="48" spans="1:22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K48" s="46"/>
      <c r="L48" s="46"/>
      <c r="M48" s="14"/>
      <c r="N48" s="15"/>
      <c r="Q48" s="16"/>
      <c r="S48" s="11"/>
    </row>
    <row r="49" spans="2:20" ht="13.8" thickBot="1" x14ac:dyDescent="0.25">
      <c r="B49" s="30" t="s">
        <v>8</v>
      </c>
      <c r="C49" s="32">
        <f>C50+C59</f>
        <v>0</v>
      </c>
      <c r="D49" s="32">
        <f t="shared" ref="D49:I49" si="19">D50+D59</f>
        <v>0</v>
      </c>
      <c r="E49" s="32">
        <f t="shared" si="19"/>
        <v>0</v>
      </c>
      <c r="F49" s="32">
        <f t="shared" si="19"/>
        <v>367</v>
      </c>
      <c r="G49" s="32">
        <f t="shared" si="19"/>
        <v>1883.6240000000003</v>
      </c>
      <c r="H49" s="32">
        <f t="shared" si="19"/>
        <v>28</v>
      </c>
      <c r="I49" s="32">
        <f t="shared" si="19"/>
        <v>0</v>
      </c>
      <c r="J49" s="32">
        <f>SUM(E49:I49)</f>
        <v>2278.6240000000003</v>
      </c>
      <c r="K49" s="53">
        <f>K50+K59</f>
        <v>0</v>
      </c>
      <c r="L49" s="53">
        <f>L50+L59</f>
        <v>15381.36</v>
      </c>
      <c r="M49" s="65" t="s">
        <v>13</v>
      </c>
      <c r="N49" s="65">
        <f t="shared" ref="N49:N54" si="20">(J49/L49)-1</f>
        <v>-0.85185809317251526</v>
      </c>
    </row>
    <row r="50" spans="2:20" ht="13.8" thickBot="1" x14ac:dyDescent="0.3">
      <c r="B50" s="59" t="s">
        <v>9</v>
      </c>
      <c r="C50" s="57">
        <f>C51+C53+C55+C57</f>
        <v>0</v>
      </c>
      <c r="D50" s="57">
        <f t="shared" ref="D50:I50" si="21">D51+D53+D55+D57</f>
        <v>0</v>
      </c>
      <c r="E50" s="57">
        <f t="shared" si="21"/>
        <v>0</v>
      </c>
      <c r="F50" s="57">
        <f t="shared" si="21"/>
        <v>367</v>
      </c>
      <c r="G50" s="57">
        <f t="shared" si="21"/>
        <v>1883.6240000000003</v>
      </c>
      <c r="H50" s="57">
        <f t="shared" si="21"/>
        <v>28</v>
      </c>
      <c r="I50" s="57">
        <f t="shared" si="21"/>
        <v>0</v>
      </c>
      <c r="J50" s="57">
        <f t="shared" ref="J50:J61" si="22">SUM(E50:I50)</f>
        <v>2278.6240000000003</v>
      </c>
      <c r="K50" s="57">
        <f>+K51+K53+K55+K57</f>
        <v>0</v>
      </c>
      <c r="L50" s="57">
        <f>+L51+L53+L55+L57</f>
        <v>15381.36</v>
      </c>
      <c r="M50" s="65" t="s">
        <v>13</v>
      </c>
      <c r="N50" s="65">
        <f t="shared" si="20"/>
        <v>-0.85185809317251526</v>
      </c>
    </row>
    <row r="51" spans="2:20" ht="13.8" hidden="1" thickBot="1" x14ac:dyDescent="0.25">
      <c r="B51" s="10" t="s">
        <v>37</v>
      </c>
      <c r="C51" s="39">
        <f>+C52</f>
        <v>0</v>
      </c>
      <c r="D51" s="39">
        <f t="shared" ref="D51:L51" si="23">+D52</f>
        <v>0</v>
      </c>
      <c r="E51" s="39">
        <f t="shared" si="23"/>
        <v>0</v>
      </c>
      <c r="F51" s="39">
        <f t="shared" si="23"/>
        <v>0</v>
      </c>
      <c r="G51" s="39">
        <f t="shared" si="23"/>
        <v>0</v>
      </c>
      <c r="H51" s="39">
        <f t="shared" si="23"/>
        <v>0</v>
      </c>
      <c r="I51" s="39">
        <f t="shared" si="23"/>
        <v>0</v>
      </c>
      <c r="J51" s="39">
        <f t="shared" si="23"/>
        <v>0</v>
      </c>
      <c r="K51" s="54">
        <f t="shared" si="23"/>
        <v>0</v>
      </c>
      <c r="L51" s="54">
        <f t="shared" si="23"/>
        <v>0</v>
      </c>
      <c r="M51" s="65" t="s">
        <v>13</v>
      </c>
      <c r="N51" s="65" t="e">
        <f t="shared" si="20"/>
        <v>#DIV/0!</v>
      </c>
    </row>
    <row r="52" spans="2:20" s="37" customFormat="1" ht="12.6" hidden="1" thickBot="1" x14ac:dyDescent="0.25">
      <c r="B52" s="40" t="s">
        <v>38</v>
      </c>
      <c r="C52" s="12">
        <v>0</v>
      </c>
      <c r="D52" s="12">
        <v>0</v>
      </c>
      <c r="E52" s="12">
        <v>0</v>
      </c>
      <c r="F52" s="35">
        <v>0</v>
      </c>
      <c r="G52" s="36">
        <v>0</v>
      </c>
      <c r="H52" s="35">
        <v>0</v>
      </c>
      <c r="I52" s="35">
        <v>0</v>
      </c>
      <c r="J52" s="33">
        <f t="shared" si="22"/>
        <v>0</v>
      </c>
      <c r="K52" s="55">
        <v>0</v>
      </c>
      <c r="L52" s="55">
        <v>0</v>
      </c>
      <c r="M52" s="65" t="s">
        <v>13</v>
      </c>
      <c r="N52" s="65" t="e">
        <f t="shared" si="20"/>
        <v>#DIV/0!</v>
      </c>
    </row>
    <row r="53" spans="2:20" s="11" customFormat="1" ht="13.8" thickBot="1" x14ac:dyDescent="0.25">
      <c r="B53" s="10" t="s">
        <v>32</v>
      </c>
      <c r="C53" s="33">
        <f t="shared" ref="C53:D53" si="24">C54</f>
        <v>0</v>
      </c>
      <c r="D53" s="33">
        <f t="shared" si="24"/>
        <v>0</v>
      </c>
      <c r="E53" s="33">
        <f>E54</f>
        <v>0</v>
      </c>
      <c r="F53" s="33">
        <f t="shared" ref="F53:I53" si="25">F54</f>
        <v>0</v>
      </c>
      <c r="G53" s="33">
        <f t="shared" si="25"/>
        <v>1883.6240000000003</v>
      </c>
      <c r="H53" s="33">
        <f t="shared" si="25"/>
        <v>0</v>
      </c>
      <c r="I53" s="33">
        <f t="shared" si="25"/>
        <v>0</v>
      </c>
      <c r="J53" s="33">
        <f t="shared" si="22"/>
        <v>1883.6240000000003</v>
      </c>
      <c r="K53" s="54">
        <f t="shared" ref="K53:L53" si="26">K54</f>
        <v>0</v>
      </c>
      <c r="L53" s="54">
        <f t="shared" si="26"/>
        <v>15229.36</v>
      </c>
      <c r="M53" s="65" t="s">
        <v>13</v>
      </c>
      <c r="N53" s="65">
        <f t="shared" si="20"/>
        <v>-0.87631627330367134</v>
      </c>
      <c r="T53" s="37"/>
    </row>
    <row r="54" spans="2:20" s="37" customFormat="1" ht="12.6" thickBot="1" x14ac:dyDescent="0.25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>
        <v>1883.6240000000003</v>
      </c>
      <c r="H54" s="35">
        <v>0</v>
      </c>
      <c r="I54" s="35">
        <v>0</v>
      </c>
      <c r="J54" s="33">
        <f t="shared" si="22"/>
        <v>1883.6240000000003</v>
      </c>
      <c r="K54" s="55">
        <v>0</v>
      </c>
      <c r="L54" s="55">
        <v>15229.36</v>
      </c>
      <c r="M54" s="65" t="s">
        <v>13</v>
      </c>
      <c r="N54" s="65">
        <f t="shared" si="20"/>
        <v>-0.87631627330367134</v>
      </c>
    </row>
    <row r="55" spans="2:20" s="11" customFormat="1" ht="13.8" hidden="1" thickBot="1" x14ac:dyDescent="0.25">
      <c r="B55" s="10" t="s">
        <v>39</v>
      </c>
      <c r="C55" s="33">
        <f>+C56</f>
        <v>0</v>
      </c>
      <c r="D55" s="33">
        <v>0</v>
      </c>
      <c r="E55" s="33">
        <f>E56</f>
        <v>0</v>
      </c>
      <c r="F55" s="33">
        <f t="shared" ref="F55:I55" si="27">F56</f>
        <v>56</v>
      </c>
      <c r="G55" s="33">
        <f t="shared" si="27"/>
        <v>0</v>
      </c>
      <c r="H55" s="33">
        <f t="shared" si="27"/>
        <v>0</v>
      </c>
      <c r="I55" s="33">
        <f t="shared" si="27"/>
        <v>0</v>
      </c>
      <c r="J55" s="33">
        <f t="shared" si="22"/>
        <v>56</v>
      </c>
      <c r="K55" s="54">
        <f t="shared" ref="K55:L55" si="28">K56</f>
        <v>0</v>
      </c>
      <c r="L55" s="54">
        <f t="shared" si="28"/>
        <v>56</v>
      </c>
      <c r="M55" s="65" t="s">
        <v>13</v>
      </c>
      <c r="N55" s="65" t="s">
        <v>13</v>
      </c>
      <c r="T55" s="37"/>
    </row>
    <row r="56" spans="2:20" s="37" customFormat="1" ht="12.6" hidden="1" thickBot="1" x14ac:dyDescent="0.25">
      <c r="B56" s="40" t="s">
        <v>40</v>
      </c>
      <c r="C56" s="12">
        <v>0</v>
      </c>
      <c r="D56" s="12">
        <v>0</v>
      </c>
      <c r="E56" s="12">
        <v>0</v>
      </c>
      <c r="F56" s="35">
        <v>56</v>
      </c>
      <c r="G56" s="36">
        <v>0</v>
      </c>
      <c r="H56" s="35"/>
      <c r="I56" s="35"/>
      <c r="J56" s="33">
        <f t="shared" si="22"/>
        <v>56</v>
      </c>
      <c r="K56" s="55">
        <v>0</v>
      </c>
      <c r="L56" s="55">
        <v>56</v>
      </c>
      <c r="M56" s="65" t="s">
        <v>13</v>
      </c>
      <c r="N56" s="65" t="s">
        <v>13</v>
      </c>
    </row>
    <row r="57" spans="2:20" s="11" customFormat="1" ht="13.8" hidden="1" thickBot="1" x14ac:dyDescent="0.25">
      <c r="B57" s="10" t="s">
        <v>41</v>
      </c>
      <c r="C57" s="33">
        <f t="shared" ref="C57:D57" si="29">C58</f>
        <v>0</v>
      </c>
      <c r="D57" s="33">
        <f t="shared" si="29"/>
        <v>0</v>
      </c>
      <c r="E57" s="33">
        <f>E58</f>
        <v>0</v>
      </c>
      <c r="F57" s="33">
        <f t="shared" ref="F57:I57" si="30">F58</f>
        <v>311</v>
      </c>
      <c r="G57" s="33">
        <f t="shared" si="30"/>
        <v>0</v>
      </c>
      <c r="H57" s="33">
        <f t="shared" si="30"/>
        <v>28</v>
      </c>
      <c r="I57" s="33">
        <f t="shared" si="30"/>
        <v>0</v>
      </c>
      <c r="J57" s="33">
        <f t="shared" si="22"/>
        <v>339</v>
      </c>
      <c r="K57" s="54">
        <f t="shared" ref="K57:L57" si="31">K58</f>
        <v>0</v>
      </c>
      <c r="L57" s="54">
        <f t="shared" si="31"/>
        <v>96</v>
      </c>
      <c r="M57" s="65" t="s">
        <v>13</v>
      </c>
      <c r="N57" s="65" t="s">
        <v>35</v>
      </c>
      <c r="T57" s="37"/>
    </row>
    <row r="58" spans="2:20" s="37" customFormat="1" ht="12.6" hidden="1" thickBot="1" x14ac:dyDescent="0.25">
      <c r="B58" s="40" t="s">
        <v>42</v>
      </c>
      <c r="C58" s="12">
        <v>0</v>
      </c>
      <c r="D58" s="12">
        <v>0</v>
      </c>
      <c r="E58" s="12">
        <v>0</v>
      </c>
      <c r="F58" s="35">
        <v>311</v>
      </c>
      <c r="G58" s="36">
        <v>0</v>
      </c>
      <c r="H58" s="35">
        <v>28</v>
      </c>
      <c r="I58" s="35">
        <v>0</v>
      </c>
      <c r="J58" s="33">
        <f t="shared" si="22"/>
        <v>339</v>
      </c>
      <c r="K58" s="55">
        <v>0</v>
      </c>
      <c r="L58" s="55">
        <v>96</v>
      </c>
      <c r="M58" s="65" t="s">
        <v>13</v>
      </c>
      <c r="N58" s="65" t="s">
        <v>35</v>
      </c>
      <c r="P58" s="11"/>
    </row>
    <row r="59" spans="2:20" ht="13.8" thickBot="1" x14ac:dyDescent="0.3">
      <c r="B59" s="59" t="s">
        <v>24</v>
      </c>
      <c r="C59" s="54">
        <f>+C60</f>
        <v>0</v>
      </c>
      <c r="D59" s="54">
        <f>+D60</f>
        <v>0</v>
      </c>
      <c r="E59" s="54">
        <f t="shared" ref="E59:I60" si="32">+E60</f>
        <v>0</v>
      </c>
      <c r="F59" s="54">
        <f t="shared" si="32"/>
        <v>0</v>
      </c>
      <c r="G59" s="54">
        <f t="shared" si="32"/>
        <v>0</v>
      </c>
      <c r="H59" s="54">
        <f t="shared" si="32"/>
        <v>0</v>
      </c>
      <c r="I59" s="54">
        <f t="shared" si="32"/>
        <v>0</v>
      </c>
      <c r="J59" s="54">
        <f t="shared" si="22"/>
        <v>0</v>
      </c>
      <c r="K59" s="54">
        <f t="shared" ref="K59:L59" si="33">+K60</f>
        <v>0</v>
      </c>
      <c r="L59" s="54">
        <f t="shared" si="33"/>
        <v>0</v>
      </c>
      <c r="M59" s="65" t="s">
        <v>13</v>
      </c>
      <c r="N59" s="65" t="s">
        <v>13</v>
      </c>
    </row>
    <row r="60" spans="2:20" ht="13.8" thickBot="1" x14ac:dyDescent="0.25">
      <c r="B60" s="10" t="s">
        <v>33</v>
      </c>
      <c r="C60" s="33">
        <f>+C61</f>
        <v>0</v>
      </c>
      <c r="D60" s="33">
        <f>+D61</f>
        <v>0</v>
      </c>
      <c r="E60" s="33">
        <f t="shared" si="32"/>
        <v>0</v>
      </c>
      <c r="F60" s="33">
        <f t="shared" si="32"/>
        <v>0</v>
      </c>
      <c r="G60" s="33">
        <f t="shared" si="32"/>
        <v>0</v>
      </c>
      <c r="H60" s="33">
        <f t="shared" si="32"/>
        <v>0</v>
      </c>
      <c r="I60" s="33">
        <f t="shared" si="32"/>
        <v>0</v>
      </c>
      <c r="J60" s="33">
        <f t="shared" si="22"/>
        <v>0</v>
      </c>
      <c r="K60" s="54">
        <f>+K61</f>
        <v>0</v>
      </c>
      <c r="L60" s="54">
        <f>+L61</f>
        <v>0</v>
      </c>
      <c r="M60" s="65" t="s">
        <v>13</v>
      </c>
      <c r="N60" s="65" t="s">
        <v>13</v>
      </c>
    </row>
    <row r="61" spans="2:20" s="11" customFormat="1" ht="12.6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5">
        <f t="shared" si="22"/>
        <v>0</v>
      </c>
      <c r="K61" s="58">
        <v>0</v>
      </c>
      <c r="L61" s="58">
        <v>0</v>
      </c>
      <c r="M61" s="63" t="s">
        <v>13</v>
      </c>
      <c r="N61" s="65" t="s">
        <v>13</v>
      </c>
      <c r="T61" s="37"/>
    </row>
    <row r="62" spans="2:20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20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  <mergeCell ref="E16:E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33" zoomScaleNormal="100" zoomScaleSheetLayoutView="100" workbookViewId="0">
      <selection activeCell="J47" sqref="J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1" spans="2:10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</row>
    <row r="12" spans="2:10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</row>
    <row r="16" spans="2:10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</row>
    <row r="17" spans="2:16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127620</v>
      </c>
      <c r="D19" s="22">
        <f t="shared" si="0"/>
        <v>72670</v>
      </c>
      <c r="E19" s="22">
        <f t="shared" si="0"/>
        <v>1239100.6430700002</v>
      </c>
      <c r="F19" s="22">
        <f t="shared" si="0"/>
        <v>333529.68544999999</v>
      </c>
      <c r="G19" s="22">
        <f t="shared" si="0"/>
        <v>1222785.25</v>
      </c>
      <c r="H19" s="22">
        <f t="shared" si="0"/>
        <v>181134.155</v>
      </c>
      <c r="I19" s="22">
        <f t="shared" si="0"/>
        <v>39143.249099999994</v>
      </c>
      <c r="J19" s="22">
        <f>SUM(E19:I19)</f>
        <v>3015692.9826199999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127620</v>
      </c>
      <c r="D22" s="31">
        <f t="shared" si="1"/>
        <v>72670</v>
      </c>
      <c r="E22" s="31">
        <f t="shared" si="1"/>
        <v>1239100.6430700002</v>
      </c>
      <c r="F22" s="31">
        <f t="shared" si="1"/>
        <v>333529.68544999999</v>
      </c>
      <c r="G22" s="31">
        <f t="shared" si="1"/>
        <v>1222785.25</v>
      </c>
      <c r="H22" s="31">
        <f t="shared" si="1"/>
        <v>181134.155</v>
      </c>
      <c r="I22" s="31">
        <f t="shared" si="1"/>
        <v>39143.249099999994</v>
      </c>
      <c r="J22" s="32">
        <f t="shared" si="1"/>
        <v>3015692.9826199999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127620</v>
      </c>
      <c r="D23" s="60">
        <f t="shared" si="2"/>
        <v>72670</v>
      </c>
      <c r="E23" s="60">
        <f t="shared" si="2"/>
        <v>1239100.6430700002</v>
      </c>
      <c r="F23" s="60">
        <f t="shared" si="2"/>
        <v>333448.68544999999</v>
      </c>
      <c r="G23" s="60">
        <f t="shared" si="2"/>
        <v>1222785.25</v>
      </c>
      <c r="H23" s="60">
        <f t="shared" si="2"/>
        <v>181134.155</v>
      </c>
      <c r="I23" s="60">
        <f t="shared" si="2"/>
        <v>39143.249099999994</v>
      </c>
      <c r="J23" s="61">
        <f t="shared" ref="J23:J45" si="3">SUM(E23:I23)</f>
        <v>3015611.9826199999</v>
      </c>
      <c r="M23" s="16"/>
    </row>
    <row r="24" spans="2:16" ht="13.2" x14ac:dyDescent="0.2">
      <c r="B24" s="10" t="s">
        <v>10</v>
      </c>
      <c r="C24" s="33">
        <f t="shared" ref="C24:I24" si="4">C25</f>
        <v>12083</v>
      </c>
      <c r="D24" s="33">
        <f t="shared" si="4"/>
        <v>6334</v>
      </c>
      <c r="E24" s="33">
        <f t="shared" si="4"/>
        <v>22792.564000000002</v>
      </c>
      <c r="F24" s="33">
        <f t="shared" si="4"/>
        <v>5950.66</v>
      </c>
      <c r="G24" s="33">
        <f t="shared" si="4"/>
        <v>74223.649999999994</v>
      </c>
      <c r="H24" s="33">
        <f t="shared" si="4"/>
        <v>0</v>
      </c>
      <c r="I24" s="33">
        <f t="shared" si="4"/>
        <v>0</v>
      </c>
      <c r="J24" s="33">
        <f t="shared" si="3"/>
        <v>102966.874</v>
      </c>
      <c r="M24" s="16"/>
    </row>
    <row r="25" spans="2:16" s="11" customFormat="1" x14ac:dyDescent="0.2">
      <c r="B25" s="34" t="s">
        <v>11</v>
      </c>
      <c r="C25" s="12">
        <v>12083</v>
      </c>
      <c r="D25" s="12">
        <v>6334</v>
      </c>
      <c r="E25" s="12">
        <v>22792.564000000002</v>
      </c>
      <c r="F25" s="35">
        <v>5950.66</v>
      </c>
      <c r="G25" s="36">
        <v>74223.649999999994</v>
      </c>
      <c r="H25" s="35">
        <v>0</v>
      </c>
      <c r="I25" s="35">
        <v>0</v>
      </c>
      <c r="J25" s="35">
        <f t="shared" si="3"/>
        <v>102966.874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318</v>
      </c>
      <c r="D26" s="33">
        <f t="shared" si="5"/>
        <v>159</v>
      </c>
      <c r="E26" s="33">
        <f>E27</f>
        <v>0</v>
      </c>
      <c r="F26" s="33">
        <f>F27</f>
        <v>251.91</v>
      </c>
      <c r="G26" s="33">
        <f>G27</f>
        <v>214250.58999999997</v>
      </c>
      <c r="H26" s="33">
        <f>H27</f>
        <v>0</v>
      </c>
      <c r="I26" s="33">
        <f>I27</f>
        <v>0</v>
      </c>
      <c r="J26" s="33">
        <f t="shared" si="3"/>
        <v>214502.49999999997</v>
      </c>
      <c r="P26" s="37"/>
    </row>
    <row r="27" spans="2:16" s="37" customFormat="1" x14ac:dyDescent="0.2">
      <c r="B27" s="38" t="s">
        <v>36</v>
      </c>
      <c r="C27" s="12">
        <v>318</v>
      </c>
      <c r="D27" s="12">
        <v>159</v>
      </c>
      <c r="E27" s="36">
        <v>0</v>
      </c>
      <c r="F27" s="35">
        <v>251.91</v>
      </c>
      <c r="G27" s="36">
        <v>214250.58999999997</v>
      </c>
      <c r="H27" s="35">
        <v>0</v>
      </c>
      <c r="I27" s="35">
        <v>0</v>
      </c>
      <c r="J27" s="35">
        <f t="shared" si="3"/>
        <v>214502.49999999997</v>
      </c>
    </row>
    <row r="28" spans="2:16" s="37" customFormat="1" ht="13.2" x14ac:dyDescent="0.2">
      <c r="B28" s="10" t="s">
        <v>44</v>
      </c>
      <c r="C28" s="33">
        <f t="shared" ref="C28:I28" si="6">C29</f>
        <v>4642</v>
      </c>
      <c r="D28" s="33">
        <f t="shared" si="6"/>
        <v>2462</v>
      </c>
      <c r="E28" s="33">
        <f t="shared" si="6"/>
        <v>34630.799999999988</v>
      </c>
      <c r="F28" s="33">
        <f t="shared" si="6"/>
        <v>7788</v>
      </c>
      <c r="G28" s="33">
        <f t="shared" si="6"/>
        <v>155762</v>
      </c>
      <c r="H28" s="33">
        <f t="shared" si="6"/>
        <v>0</v>
      </c>
      <c r="I28" s="33">
        <f t="shared" si="6"/>
        <v>6053.1</v>
      </c>
      <c r="J28" s="33">
        <f t="shared" ref="J28:J29" si="7">SUM(E28:I28)</f>
        <v>204233.9</v>
      </c>
    </row>
    <row r="29" spans="2:16" s="37" customFormat="1" x14ac:dyDescent="0.2">
      <c r="B29" s="40" t="s">
        <v>46</v>
      </c>
      <c r="C29" s="12">
        <v>4642</v>
      </c>
      <c r="D29" s="12">
        <v>2462</v>
      </c>
      <c r="E29" s="12">
        <v>34630.799999999988</v>
      </c>
      <c r="F29" s="35">
        <v>7788</v>
      </c>
      <c r="G29" s="36">
        <v>155762</v>
      </c>
      <c r="H29" s="35">
        <v>0</v>
      </c>
      <c r="I29" s="35">
        <v>6053.1</v>
      </c>
      <c r="J29" s="35">
        <f t="shared" si="7"/>
        <v>204233.9</v>
      </c>
    </row>
    <row r="30" spans="2:16" ht="13.2" x14ac:dyDescent="0.2">
      <c r="B30" s="10" t="s">
        <v>14</v>
      </c>
      <c r="C30" s="39">
        <f t="shared" ref="C30:I30" si="8">SUM(C31:C33)</f>
        <v>108565</v>
      </c>
      <c r="D30" s="39">
        <f t="shared" si="8"/>
        <v>62701</v>
      </c>
      <c r="E30" s="39">
        <f t="shared" si="8"/>
        <v>1174513.2290700001</v>
      </c>
      <c r="F30" s="39">
        <f t="shared" si="8"/>
        <v>177366.65100000001</v>
      </c>
      <c r="G30" s="39">
        <f t="shared" si="8"/>
        <v>501156.36999999988</v>
      </c>
      <c r="H30" s="39">
        <f t="shared" si="8"/>
        <v>167983.46599999999</v>
      </c>
      <c r="I30" s="39">
        <f t="shared" si="8"/>
        <v>33090.149099999995</v>
      </c>
      <c r="J30" s="33">
        <f t="shared" si="3"/>
        <v>2054109.8651700001</v>
      </c>
    </row>
    <row r="31" spans="2:16" s="11" customFormat="1" x14ac:dyDescent="0.2">
      <c r="B31" s="40" t="s">
        <v>15</v>
      </c>
      <c r="C31" s="12">
        <v>34240</v>
      </c>
      <c r="D31" s="12">
        <v>20020</v>
      </c>
      <c r="E31" s="12">
        <v>324626.64</v>
      </c>
      <c r="F31" s="35">
        <v>177366.65100000001</v>
      </c>
      <c r="G31" s="36">
        <v>501156.36999999988</v>
      </c>
      <c r="H31" s="35">
        <v>167983.46599999999</v>
      </c>
      <c r="I31" s="35">
        <v>33090.149099999995</v>
      </c>
      <c r="J31" s="35">
        <f t="shared" si="3"/>
        <v>1204223.2760999999</v>
      </c>
      <c r="P31" s="37"/>
    </row>
    <row r="32" spans="2:16" s="11" customFormat="1" x14ac:dyDescent="0.2">
      <c r="B32" s="40" t="s">
        <v>16</v>
      </c>
      <c r="C32" s="12">
        <v>74325</v>
      </c>
      <c r="D32" s="12">
        <v>42681</v>
      </c>
      <c r="E32" s="12">
        <v>849886.5890700001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849886.5890700001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1562</v>
      </c>
      <c r="D34" s="33">
        <f t="shared" si="9"/>
        <v>781</v>
      </c>
      <c r="E34" s="33">
        <f>E35</f>
        <v>3425.375</v>
      </c>
      <c r="F34" s="33">
        <f>F35</f>
        <v>59020.314449999998</v>
      </c>
      <c r="G34" s="33">
        <f>G35</f>
        <v>118620.76999999999</v>
      </c>
      <c r="H34" s="33">
        <f>H35</f>
        <v>0</v>
      </c>
      <c r="I34" s="33">
        <f>I35</f>
        <v>0</v>
      </c>
      <c r="J34" s="33">
        <f t="shared" si="3"/>
        <v>181066.45944999999</v>
      </c>
      <c r="P34" s="37"/>
    </row>
    <row r="35" spans="1:18" s="11" customFormat="1" x14ac:dyDescent="0.2">
      <c r="A35" s="37"/>
      <c r="B35" s="40" t="s">
        <v>19</v>
      </c>
      <c r="C35" s="12">
        <v>1562</v>
      </c>
      <c r="D35" s="12">
        <v>781</v>
      </c>
      <c r="E35" s="12">
        <v>3425.375</v>
      </c>
      <c r="F35" s="35">
        <v>59020.314449999998</v>
      </c>
      <c r="G35" s="36">
        <v>118620.76999999999</v>
      </c>
      <c r="H35" s="35">
        <v>0</v>
      </c>
      <c r="I35" s="35"/>
      <c r="J35" s="35">
        <f t="shared" si="3"/>
        <v>181066.45944999999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383</v>
      </c>
      <c r="D36" s="33">
        <f t="shared" si="10"/>
        <v>197</v>
      </c>
      <c r="E36" s="33">
        <f t="shared" si="10"/>
        <v>3280.6750000000002</v>
      </c>
      <c r="F36" s="33">
        <f t="shared" si="10"/>
        <v>77044.149999999994</v>
      </c>
      <c r="G36" s="33">
        <f t="shared" si="10"/>
        <v>115673.87</v>
      </c>
      <c r="H36" s="33">
        <f t="shared" si="10"/>
        <v>13150.689</v>
      </c>
      <c r="I36" s="33">
        <f t="shared" si="10"/>
        <v>0</v>
      </c>
      <c r="J36" s="33">
        <f t="shared" si="3"/>
        <v>209149.38400000002</v>
      </c>
      <c r="P36" s="37"/>
    </row>
    <row r="37" spans="1:18" s="11" customFormat="1" x14ac:dyDescent="0.2">
      <c r="B37" s="38" t="s">
        <v>21</v>
      </c>
      <c r="C37" s="12">
        <v>383</v>
      </c>
      <c r="D37" s="12">
        <v>197</v>
      </c>
      <c r="E37" s="12">
        <v>3280.6750000000002</v>
      </c>
      <c r="F37" s="35">
        <v>77044.149999999994</v>
      </c>
      <c r="G37" s="36">
        <v>115673.87</v>
      </c>
      <c r="H37" s="35">
        <v>13150.689</v>
      </c>
      <c r="I37" s="35"/>
      <c r="J37" s="35">
        <f t="shared" si="3"/>
        <v>209149.38400000002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67</v>
      </c>
      <c r="D38" s="33">
        <f t="shared" si="11"/>
        <v>36</v>
      </c>
      <c r="E38" s="33">
        <f>E39</f>
        <v>458</v>
      </c>
      <c r="F38" s="33">
        <f>F39</f>
        <v>6027</v>
      </c>
      <c r="G38" s="33">
        <f>G39</f>
        <v>43098</v>
      </c>
      <c r="H38" s="33">
        <f>H39</f>
        <v>0</v>
      </c>
      <c r="I38" s="33">
        <f>I39</f>
        <v>0</v>
      </c>
      <c r="J38" s="33">
        <f t="shared" si="3"/>
        <v>49583</v>
      </c>
      <c r="P38" s="37"/>
    </row>
    <row r="39" spans="1:18" s="11" customFormat="1" x14ac:dyDescent="0.2">
      <c r="B39" s="40" t="s">
        <v>23</v>
      </c>
      <c r="C39" s="12">
        <v>67</v>
      </c>
      <c r="D39" s="12">
        <v>36</v>
      </c>
      <c r="E39" s="12">
        <v>458</v>
      </c>
      <c r="F39" s="35">
        <v>6027</v>
      </c>
      <c r="G39" s="36">
        <v>43098</v>
      </c>
      <c r="H39" s="35">
        <v>0</v>
      </c>
      <c r="I39" s="35">
        <v>0</v>
      </c>
      <c r="J39" s="35">
        <f t="shared" si="3"/>
        <v>49583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81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81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81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81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81</v>
      </c>
      <c r="G42" s="36">
        <v>0</v>
      </c>
      <c r="H42" s="35">
        <v>0</v>
      </c>
      <c r="I42" s="35"/>
      <c r="J42" s="35">
        <f t="shared" si="3"/>
        <v>81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57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37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/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39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41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42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37" zoomScaleNormal="100" zoomScaleSheetLayoutView="100" workbookViewId="0">
      <selection activeCell="E16" sqref="E16:E1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1" spans="2:10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</row>
    <row r="12" spans="2:10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</row>
    <row r="16" spans="2:10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</row>
    <row r="17" spans="2:16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117313</v>
      </c>
      <c r="D19" s="22">
        <f t="shared" si="0"/>
        <v>67128</v>
      </c>
      <c r="E19" s="22">
        <f t="shared" si="0"/>
        <v>1215486.0047999998</v>
      </c>
      <c r="F19" s="22">
        <f t="shared" si="0"/>
        <v>7975.51</v>
      </c>
      <c r="G19" s="22">
        <f t="shared" si="0"/>
        <v>838385.7300000001</v>
      </c>
      <c r="H19" s="22">
        <f t="shared" si="0"/>
        <v>60245.409000000007</v>
      </c>
      <c r="I19" s="22">
        <f t="shared" si="0"/>
        <v>0</v>
      </c>
      <c r="J19" s="22">
        <f>SUM(E19:I19)</f>
        <v>2122092.6538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117313</v>
      </c>
      <c r="D22" s="31">
        <f t="shared" si="1"/>
        <v>67128</v>
      </c>
      <c r="E22" s="31">
        <f t="shared" si="1"/>
        <v>1215486.0047999998</v>
      </c>
      <c r="F22" s="31">
        <f t="shared" si="1"/>
        <v>7975.51</v>
      </c>
      <c r="G22" s="31">
        <f t="shared" si="1"/>
        <v>838385.7300000001</v>
      </c>
      <c r="H22" s="31">
        <f t="shared" si="1"/>
        <v>60245.409000000007</v>
      </c>
      <c r="I22" s="31">
        <f t="shared" si="1"/>
        <v>0</v>
      </c>
      <c r="J22" s="32">
        <f t="shared" si="1"/>
        <v>2122092.6538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117313</v>
      </c>
      <c r="D23" s="60">
        <f t="shared" si="2"/>
        <v>67128</v>
      </c>
      <c r="E23" s="60">
        <f t="shared" si="2"/>
        <v>1215486.0047999998</v>
      </c>
      <c r="F23" s="60">
        <f t="shared" si="2"/>
        <v>7975.51</v>
      </c>
      <c r="G23" s="60">
        <f t="shared" si="2"/>
        <v>838385.7300000001</v>
      </c>
      <c r="H23" s="60">
        <f t="shared" si="2"/>
        <v>60245.409000000007</v>
      </c>
      <c r="I23" s="60">
        <f t="shared" si="2"/>
        <v>0</v>
      </c>
      <c r="J23" s="61">
        <f t="shared" ref="J23:J45" si="3">SUM(E23:I23)</f>
        <v>2122092.6538</v>
      </c>
      <c r="M23" s="16"/>
    </row>
    <row r="24" spans="2:16" ht="13.2" x14ac:dyDescent="0.2">
      <c r="B24" s="10" t="s">
        <v>10</v>
      </c>
      <c r="C24" s="33">
        <f t="shared" ref="C24:I24" si="4">C25</f>
        <v>15718</v>
      </c>
      <c r="D24" s="33">
        <f t="shared" si="4"/>
        <v>8283</v>
      </c>
      <c r="E24" s="33">
        <f t="shared" si="4"/>
        <v>177067.03499999997</v>
      </c>
      <c r="F24" s="33">
        <f t="shared" si="4"/>
        <v>0</v>
      </c>
      <c r="G24" s="33">
        <f t="shared" si="4"/>
        <v>0</v>
      </c>
      <c r="H24" s="33">
        <f t="shared" si="4"/>
        <v>18719.762000000002</v>
      </c>
      <c r="I24" s="33">
        <f t="shared" si="4"/>
        <v>0</v>
      </c>
      <c r="J24" s="33">
        <f t="shared" si="3"/>
        <v>195786.79699999996</v>
      </c>
      <c r="M24" s="16"/>
    </row>
    <row r="25" spans="2:16" s="11" customFormat="1" x14ac:dyDescent="0.2">
      <c r="B25" s="34" t="s">
        <v>11</v>
      </c>
      <c r="C25" s="12">
        <v>15718</v>
      </c>
      <c r="D25" s="12">
        <v>8283</v>
      </c>
      <c r="E25" s="12">
        <v>177067.03499999997</v>
      </c>
      <c r="F25" s="35">
        <v>0</v>
      </c>
      <c r="G25" s="36">
        <v>0</v>
      </c>
      <c r="H25" s="35">
        <v>18719.762000000002</v>
      </c>
      <c r="I25" s="35">
        <v>0</v>
      </c>
      <c r="J25" s="35">
        <f t="shared" si="3"/>
        <v>195786.79699999996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398</v>
      </c>
      <c r="D26" s="33">
        <f t="shared" si="5"/>
        <v>199</v>
      </c>
      <c r="E26" s="33">
        <f>E27</f>
        <v>3357.14</v>
      </c>
      <c r="F26" s="33">
        <f>F27</f>
        <v>0</v>
      </c>
      <c r="G26" s="33">
        <f>G27</f>
        <v>111259.67</v>
      </c>
      <c r="H26" s="33">
        <f>H27</f>
        <v>0</v>
      </c>
      <c r="I26" s="33">
        <f>I27</f>
        <v>0</v>
      </c>
      <c r="J26" s="33">
        <f t="shared" si="3"/>
        <v>114616.81</v>
      </c>
      <c r="P26" s="37"/>
    </row>
    <row r="27" spans="2:16" s="37" customFormat="1" x14ac:dyDescent="0.2">
      <c r="B27" s="38" t="s">
        <v>36</v>
      </c>
      <c r="C27" s="12">
        <v>398</v>
      </c>
      <c r="D27" s="12">
        <v>199</v>
      </c>
      <c r="E27" s="36">
        <v>3357.14</v>
      </c>
      <c r="F27" s="35">
        <v>0</v>
      </c>
      <c r="G27" s="36">
        <v>111259.67</v>
      </c>
      <c r="H27" s="35">
        <v>0</v>
      </c>
      <c r="I27" s="35">
        <v>0</v>
      </c>
      <c r="J27" s="35">
        <f t="shared" si="3"/>
        <v>114616.81</v>
      </c>
    </row>
    <row r="28" spans="2:16" s="37" customFormat="1" ht="13.2" x14ac:dyDescent="0.2">
      <c r="B28" s="10" t="s">
        <v>44</v>
      </c>
      <c r="C28" s="33">
        <f t="shared" ref="C28:I28" si="6">C29</f>
        <v>7574</v>
      </c>
      <c r="D28" s="33">
        <f t="shared" si="6"/>
        <v>4201</v>
      </c>
      <c r="E28" s="33">
        <f t="shared" si="6"/>
        <v>52236.30000000001</v>
      </c>
      <c r="F28" s="33">
        <f t="shared" si="6"/>
        <v>1446.9</v>
      </c>
      <c r="G28" s="33">
        <f t="shared" si="6"/>
        <v>18648.099999999999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72331.300000000017</v>
      </c>
    </row>
    <row r="29" spans="2:16" s="37" customFormat="1" x14ac:dyDescent="0.2">
      <c r="B29" s="40" t="s">
        <v>46</v>
      </c>
      <c r="C29" s="12">
        <v>7574</v>
      </c>
      <c r="D29" s="12">
        <v>4201</v>
      </c>
      <c r="E29" s="12">
        <v>52236.30000000001</v>
      </c>
      <c r="F29" s="35">
        <v>1446.9</v>
      </c>
      <c r="G29" s="36">
        <v>18648.099999999999</v>
      </c>
      <c r="H29" s="35">
        <v>0</v>
      </c>
      <c r="I29" s="35">
        <v>0</v>
      </c>
      <c r="J29" s="35">
        <f t="shared" si="7"/>
        <v>72331.300000000017</v>
      </c>
    </row>
    <row r="30" spans="2:16" ht="13.2" x14ac:dyDescent="0.2">
      <c r="B30" s="10" t="s">
        <v>14</v>
      </c>
      <c r="C30" s="39">
        <f t="shared" ref="C30:I30" si="8">SUM(C31:C33)</f>
        <v>89307</v>
      </c>
      <c r="D30" s="39">
        <f t="shared" si="8"/>
        <v>52104</v>
      </c>
      <c r="E30" s="39">
        <f t="shared" si="8"/>
        <v>928311.20279999997</v>
      </c>
      <c r="F30" s="39">
        <f t="shared" si="8"/>
        <v>159.15</v>
      </c>
      <c r="G30" s="39">
        <f t="shared" si="8"/>
        <v>209378.33000000002</v>
      </c>
      <c r="H30" s="39">
        <f t="shared" si="8"/>
        <v>41464.647000000004</v>
      </c>
      <c r="I30" s="39">
        <f t="shared" si="8"/>
        <v>0</v>
      </c>
      <c r="J30" s="33">
        <f t="shared" si="3"/>
        <v>1179313.3298000002</v>
      </c>
    </row>
    <row r="31" spans="2:16" s="11" customFormat="1" x14ac:dyDescent="0.2">
      <c r="B31" s="40" t="s">
        <v>15</v>
      </c>
      <c r="C31" s="12">
        <v>38089</v>
      </c>
      <c r="D31" s="12">
        <v>22293</v>
      </c>
      <c r="E31" s="12">
        <v>293121.49</v>
      </c>
      <c r="F31" s="35">
        <v>159.15</v>
      </c>
      <c r="G31" s="36">
        <v>0</v>
      </c>
      <c r="H31" s="35">
        <v>41464.647000000004</v>
      </c>
      <c r="I31" s="35">
        <v>0</v>
      </c>
      <c r="J31" s="35">
        <f t="shared" si="3"/>
        <v>334745.28700000001</v>
      </c>
      <c r="P31" s="37"/>
    </row>
    <row r="32" spans="2:16" s="11" customFormat="1" x14ac:dyDescent="0.2">
      <c r="B32" s="40" t="s">
        <v>16</v>
      </c>
      <c r="C32" s="12">
        <v>51218</v>
      </c>
      <c r="D32" s="12">
        <v>29811</v>
      </c>
      <c r="E32" s="12">
        <v>635189.71279999998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635189.71279999998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209378.33000000002</v>
      </c>
      <c r="H33" s="35">
        <v>0</v>
      </c>
      <c r="I33" s="35">
        <v>0</v>
      </c>
      <c r="J33" s="35">
        <f t="shared" si="3"/>
        <v>209378.33000000002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3455</v>
      </c>
      <c r="D34" s="33">
        <f t="shared" si="9"/>
        <v>1737</v>
      </c>
      <c r="E34" s="33">
        <f>E35</f>
        <v>44529.39699999999</v>
      </c>
      <c r="F34" s="33">
        <f>F35</f>
        <v>6364.46</v>
      </c>
      <c r="G34" s="33">
        <f>G35</f>
        <v>86922.17</v>
      </c>
      <c r="H34" s="33">
        <f>H35</f>
        <v>0</v>
      </c>
      <c r="I34" s="33">
        <f>I35</f>
        <v>0</v>
      </c>
      <c r="J34" s="33">
        <f t="shared" si="3"/>
        <v>137816.027</v>
      </c>
      <c r="P34" s="37"/>
    </row>
    <row r="35" spans="1:18" s="11" customFormat="1" x14ac:dyDescent="0.2">
      <c r="A35" s="37"/>
      <c r="B35" s="40" t="s">
        <v>19</v>
      </c>
      <c r="C35" s="12">
        <v>3455</v>
      </c>
      <c r="D35" s="12">
        <v>1737</v>
      </c>
      <c r="E35" s="12">
        <v>44529.39699999999</v>
      </c>
      <c r="F35" s="35">
        <v>6364.46</v>
      </c>
      <c r="G35" s="36">
        <v>86922.17</v>
      </c>
      <c r="H35" s="35">
        <v>0</v>
      </c>
      <c r="I35" s="35">
        <v>0</v>
      </c>
      <c r="J35" s="35">
        <f t="shared" si="3"/>
        <v>137816.027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598</v>
      </c>
      <c r="D36" s="33">
        <f t="shared" si="10"/>
        <v>379</v>
      </c>
      <c r="E36" s="33">
        <f t="shared" si="10"/>
        <v>4401.9299999999985</v>
      </c>
      <c r="F36" s="33">
        <f t="shared" si="10"/>
        <v>0</v>
      </c>
      <c r="G36" s="33">
        <f t="shared" si="10"/>
        <v>378161.45999999996</v>
      </c>
      <c r="H36" s="33">
        <f t="shared" si="10"/>
        <v>0</v>
      </c>
      <c r="I36" s="33">
        <f t="shared" si="10"/>
        <v>0</v>
      </c>
      <c r="J36" s="33">
        <f t="shared" si="3"/>
        <v>382563.38999999996</v>
      </c>
      <c r="P36" s="37"/>
    </row>
    <row r="37" spans="1:18" s="11" customFormat="1" x14ac:dyDescent="0.2">
      <c r="B37" s="38" t="s">
        <v>21</v>
      </c>
      <c r="C37" s="12">
        <v>598</v>
      </c>
      <c r="D37" s="12">
        <v>379</v>
      </c>
      <c r="E37" s="12">
        <v>4401.9299999999985</v>
      </c>
      <c r="F37" s="35">
        <v>0</v>
      </c>
      <c r="G37" s="36">
        <v>378161.45999999996</v>
      </c>
      <c r="H37" s="35">
        <v>0</v>
      </c>
      <c r="I37" s="35">
        <v>0</v>
      </c>
      <c r="J37" s="35">
        <f t="shared" si="3"/>
        <v>382563.38999999996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263</v>
      </c>
      <c r="D38" s="33">
        <f t="shared" si="11"/>
        <v>225</v>
      </c>
      <c r="E38" s="33">
        <f>E39</f>
        <v>5583</v>
      </c>
      <c r="F38" s="33">
        <f>F39</f>
        <v>5</v>
      </c>
      <c r="G38" s="33">
        <f>G39</f>
        <v>34016</v>
      </c>
      <c r="H38" s="33">
        <f>H39</f>
        <v>61</v>
      </c>
      <c r="I38" s="33">
        <f>I39</f>
        <v>0</v>
      </c>
      <c r="J38" s="33">
        <f t="shared" si="3"/>
        <v>39665</v>
      </c>
      <c r="P38" s="37"/>
    </row>
    <row r="39" spans="1:18" s="11" customFormat="1" x14ac:dyDescent="0.2">
      <c r="B39" s="40" t="s">
        <v>23</v>
      </c>
      <c r="C39" s="12">
        <v>263</v>
      </c>
      <c r="D39" s="12">
        <v>225</v>
      </c>
      <c r="E39" s="12">
        <v>5583</v>
      </c>
      <c r="F39" s="35">
        <v>5</v>
      </c>
      <c r="G39" s="36">
        <v>34016</v>
      </c>
      <c r="H39" s="35">
        <v>61</v>
      </c>
      <c r="I39" s="35">
        <v>0</v>
      </c>
      <c r="J39" s="35">
        <f t="shared" si="3"/>
        <v>39665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57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37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39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/>
      <c r="J56" s="48">
        <f>SUM(E56:I56)</f>
        <v>0</v>
      </c>
    </row>
    <row r="57" spans="2:16" s="37" customFormat="1" ht="13.2" hidden="1" x14ac:dyDescent="0.2">
      <c r="B57" s="10" t="s">
        <v>41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42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33" zoomScaleNormal="100" zoomScaleSheetLayoutView="100" workbookViewId="0">
      <selection activeCell="B47" sqref="B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1" spans="2:10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</row>
    <row r="12" spans="2:10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</row>
    <row r="16" spans="2:10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</row>
    <row r="17" spans="2:16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81877</v>
      </c>
      <c r="D19" s="22">
        <f t="shared" si="0"/>
        <v>47295</v>
      </c>
      <c r="E19" s="22">
        <f t="shared" si="0"/>
        <v>899502.72475000005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103.02</v>
      </c>
      <c r="J19" s="22">
        <f>SUM(E19:I19)</f>
        <v>899605.74475000007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81877</v>
      </c>
      <c r="D22" s="31">
        <f t="shared" si="1"/>
        <v>47295</v>
      </c>
      <c r="E22" s="31">
        <f t="shared" si="1"/>
        <v>899502.72475000005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103.02</v>
      </c>
      <c r="J22" s="32">
        <f t="shared" si="1"/>
        <v>899605.74475000007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81877</v>
      </c>
      <c r="D23" s="60">
        <f t="shared" si="2"/>
        <v>47295</v>
      </c>
      <c r="E23" s="60">
        <f t="shared" si="2"/>
        <v>899502.72475000005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103.02</v>
      </c>
      <c r="J23" s="61">
        <f t="shared" ref="J23:J45" si="3">SUM(E23:I23)</f>
        <v>899605.74475000007</v>
      </c>
      <c r="M23" s="16"/>
    </row>
    <row r="24" spans="2:16" ht="13.2" x14ac:dyDescent="0.2">
      <c r="B24" s="10" t="s">
        <v>10</v>
      </c>
      <c r="C24" s="33">
        <f t="shared" ref="C24:I24" si="4">C25</f>
        <v>128</v>
      </c>
      <c r="D24" s="33">
        <f t="shared" si="4"/>
        <v>65</v>
      </c>
      <c r="E24" s="33">
        <f t="shared" si="4"/>
        <v>578.48700000000008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578.48700000000008</v>
      </c>
      <c r="M24" s="16"/>
    </row>
    <row r="25" spans="2:16" s="11" customFormat="1" x14ac:dyDescent="0.2">
      <c r="B25" s="34" t="s">
        <v>11</v>
      </c>
      <c r="C25" s="12">
        <v>128</v>
      </c>
      <c r="D25" s="12">
        <v>65</v>
      </c>
      <c r="E25" s="12">
        <v>578.48700000000008</v>
      </c>
      <c r="F25" s="35">
        <v>0</v>
      </c>
      <c r="G25" s="36">
        <v>0</v>
      </c>
      <c r="H25" s="35">
        <v>0</v>
      </c>
      <c r="I25" s="35">
        <v>0</v>
      </c>
      <c r="J25" s="35">
        <f t="shared" si="3"/>
        <v>578.48700000000008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44</v>
      </c>
      <c r="C28" s="33">
        <f t="shared" ref="C28:I28" si="6">C29</f>
        <v>14482</v>
      </c>
      <c r="D28" s="33">
        <f t="shared" si="6"/>
        <v>8116</v>
      </c>
      <c r="E28" s="33">
        <f t="shared" si="6"/>
        <v>186251.40000000002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186251.40000000002</v>
      </c>
    </row>
    <row r="29" spans="2:16" s="37" customFormat="1" x14ac:dyDescent="0.2">
      <c r="B29" s="40" t="s">
        <v>46</v>
      </c>
      <c r="C29" s="12">
        <v>14482</v>
      </c>
      <c r="D29" s="12">
        <v>8116</v>
      </c>
      <c r="E29" s="12">
        <v>186251.40000000002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186251.40000000002</v>
      </c>
    </row>
    <row r="30" spans="2:16" ht="13.2" x14ac:dyDescent="0.2">
      <c r="B30" s="10" t="s">
        <v>14</v>
      </c>
      <c r="C30" s="39">
        <f t="shared" ref="C30:I30" si="8">SUM(C31:C33)</f>
        <v>67267</v>
      </c>
      <c r="D30" s="39">
        <f t="shared" si="8"/>
        <v>39114</v>
      </c>
      <c r="E30" s="39">
        <f t="shared" si="8"/>
        <v>712672.83775000006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103.02</v>
      </c>
      <c r="J30" s="33">
        <f t="shared" si="3"/>
        <v>712775.85775000008</v>
      </c>
    </row>
    <row r="31" spans="2:16" s="11" customFormat="1" x14ac:dyDescent="0.2">
      <c r="B31" s="40" t="s">
        <v>15</v>
      </c>
      <c r="C31" s="12">
        <v>22203</v>
      </c>
      <c r="D31" s="12">
        <v>12762</v>
      </c>
      <c r="E31" s="12">
        <v>195363.61</v>
      </c>
      <c r="F31" s="35">
        <v>0</v>
      </c>
      <c r="G31" s="36">
        <v>0</v>
      </c>
      <c r="H31" s="35">
        <v>0</v>
      </c>
      <c r="I31" s="35">
        <v>103.02</v>
      </c>
      <c r="J31" s="35">
        <f t="shared" si="3"/>
        <v>195466.62999999998</v>
      </c>
      <c r="P31" s="37"/>
    </row>
    <row r="32" spans="2:16" s="11" customFormat="1" x14ac:dyDescent="0.2">
      <c r="B32" s="40" t="s">
        <v>16</v>
      </c>
      <c r="C32" s="12">
        <v>45064</v>
      </c>
      <c r="D32" s="12">
        <v>26352</v>
      </c>
      <c r="E32" s="12">
        <v>517309.22775000008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517309.22775000008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0</v>
      </c>
      <c r="D34" s="33">
        <f t="shared" si="9"/>
        <v>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0</v>
      </c>
      <c r="P34" s="37"/>
    </row>
    <row r="35" spans="1:18" s="11" customFormat="1" x14ac:dyDescent="0.2">
      <c r="A35" s="37"/>
      <c r="B35" s="40" t="s">
        <v>19</v>
      </c>
      <c r="C35" s="12">
        <v>0</v>
      </c>
      <c r="D35" s="12">
        <v>0</v>
      </c>
      <c r="E35" s="12">
        <v>0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0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0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0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57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37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39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41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42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27" zoomScaleNormal="100" zoomScaleSheetLayoutView="100" workbookViewId="0">
      <selection activeCell="B47" sqref="B4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1" spans="2:10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</row>
    <row r="12" spans="2:10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</row>
    <row r="16" spans="2:10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</row>
    <row r="17" spans="2:16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21413</v>
      </c>
      <c r="D19" s="22">
        <f t="shared" si="0"/>
        <v>11292</v>
      </c>
      <c r="E19" s="22">
        <f t="shared" si="0"/>
        <v>65422.518999999993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82.6</v>
      </c>
      <c r="J19" s="22">
        <f>SUM(E19:I19)</f>
        <v>65505.118999999992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21413</v>
      </c>
      <c r="D22" s="31">
        <f t="shared" si="1"/>
        <v>11292</v>
      </c>
      <c r="E22" s="31">
        <f t="shared" si="1"/>
        <v>65422.518999999993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82.6</v>
      </c>
      <c r="J22" s="32">
        <f t="shared" si="1"/>
        <v>65505.118999999992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21413</v>
      </c>
      <c r="D23" s="60">
        <f t="shared" si="2"/>
        <v>11292</v>
      </c>
      <c r="E23" s="60">
        <f t="shared" si="2"/>
        <v>65422.518999999993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82.6</v>
      </c>
      <c r="J23" s="61">
        <f t="shared" ref="J23:J45" si="3">SUM(E23:I23)</f>
        <v>65505.118999999992</v>
      </c>
      <c r="M23" s="16"/>
    </row>
    <row r="24" spans="2:16" ht="13.2" x14ac:dyDescent="0.2">
      <c r="B24" s="10" t="s">
        <v>10</v>
      </c>
      <c r="C24" s="33">
        <f t="shared" ref="C24:I24" si="4">C25</f>
        <v>1148</v>
      </c>
      <c r="D24" s="33">
        <f t="shared" si="4"/>
        <v>591</v>
      </c>
      <c r="E24" s="33">
        <f t="shared" si="4"/>
        <v>2282.7279999999996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2282.7279999999996</v>
      </c>
      <c r="M24" s="16"/>
    </row>
    <row r="25" spans="2:16" s="11" customFormat="1" x14ac:dyDescent="0.2">
      <c r="B25" s="34" t="s">
        <v>11</v>
      </c>
      <c r="C25" s="12">
        <v>1148</v>
      </c>
      <c r="D25" s="12">
        <v>591</v>
      </c>
      <c r="E25" s="12">
        <v>2282.7279999999996</v>
      </c>
      <c r="F25" s="35">
        <v>0</v>
      </c>
      <c r="G25" s="36">
        <v>0</v>
      </c>
      <c r="H25" s="35">
        <v>0</v>
      </c>
      <c r="I25" s="35">
        <v>0</v>
      </c>
      <c r="J25" s="35">
        <f t="shared" si="3"/>
        <v>2282.7279999999996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17</v>
      </c>
      <c r="D26" s="33">
        <f t="shared" si="5"/>
        <v>9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17</v>
      </c>
      <c r="D27" s="12">
        <v>9</v>
      </c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44</v>
      </c>
      <c r="C28" s="33">
        <f t="shared" ref="C28:I28" si="6">C29</f>
        <v>2976</v>
      </c>
      <c r="D28" s="33">
        <f t="shared" si="6"/>
        <v>1517</v>
      </c>
      <c r="E28" s="33">
        <f t="shared" si="6"/>
        <v>9292.9130000000005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9292.9130000000005</v>
      </c>
    </row>
    <row r="29" spans="2:16" s="37" customFormat="1" x14ac:dyDescent="0.2">
      <c r="B29" s="40" t="s">
        <v>46</v>
      </c>
      <c r="C29" s="12">
        <v>2976</v>
      </c>
      <c r="D29" s="12">
        <v>1517</v>
      </c>
      <c r="E29" s="12">
        <v>9292.9130000000005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9292.9130000000005</v>
      </c>
    </row>
    <row r="30" spans="2:16" ht="13.2" x14ac:dyDescent="0.2">
      <c r="B30" s="10" t="s">
        <v>14</v>
      </c>
      <c r="C30" s="39">
        <f t="shared" ref="C30:I30" si="8">SUM(C31:C33)</f>
        <v>16922</v>
      </c>
      <c r="D30" s="39">
        <f t="shared" si="8"/>
        <v>8998</v>
      </c>
      <c r="E30" s="39">
        <f t="shared" si="8"/>
        <v>52550.424999999988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82.6</v>
      </c>
      <c r="J30" s="33">
        <f t="shared" si="3"/>
        <v>52633.024999999987</v>
      </c>
    </row>
    <row r="31" spans="2:16" s="11" customFormat="1" x14ac:dyDescent="0.2">
      <c r="B31" s="40" t="s">
        <v>15</v>
      </c>
      <c r="C31" s="12">
        <v>7024</v>
      </c>
      <c r="D31" s="12">
        <v>3620</v>
      </c>
      <c r="E31" s="12">
        <v>27723.229999999992</v>
      </c>
      <c r="F31" s="35"/>
      <c r="G31" s="36">
        <v>0</v>
      </c>
      <c r="H31" s="35">
        <v>0</v>
      </c>
      <c r="I31" s="35">
        <v>82.6</v>
      </c>
      <c r="J31" s="35">
        <f t="shared" si="3"/>
        <v>27805.829999999991</v>
      </c>
      <c r="P31" s="37"/>
    </row>
    <row r="32" spans="2:16" s="11" customFormat="1" x14ac:dyDescent="0.2">
      <c r="B32" s="40" t="s">
        <v>16</v>
      </c>
      <c r="C32" s="12">
        <v>9898</v>
      </c>
      <c r="D32" s="12">
        <v>5378</v>
      </c>
      <c r="E32" s="12">
        <v>24827.194999999996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24827.194999999996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344</v>
      </c>
      <c r="D34" s="33">
        <f t="shared" si="9"/>
        <v>173</v>
      </c>
      <c r="E34" s="33">
        <f>E35</f>
        <v>1296.453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1296.453</v>
      </c>
      <c r="P34" s="37"/>
    </row>
    <row r="35" spans="1:18" s="11" customFormat="1" x14ac:dyDescent="0.2">
      <c r="A35" s="37"/>
      <c r="B35" s="40" t="s">
        <v>19</v>
      </c>
      <c r="C35" s="12">
        <v>344</v>
      </c>
      <c r="D35" s="12">
        <v>173</v>
      </c>
      <c r="E35" s="12">
        <v>1296.453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1296.453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6</v>
      </c>
      <c r="D36" s="33">
        <f t="shared" si="10"/>
        <v>4</v>
      </c>
      <c r="E36" s="33">
        <f t="shared" si="10"/>
        <v>0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0</v>
      </c>
      <c r="P36" s="37"/>
    </row>
    <row r="37" spans="1:18" s="11" customFormat="1" x14ac:dyDescent="0.2">
      <c r="B37" s="38" t="s">
        <v>21</v>
      </c>
      <c r="C37" s="12">
        <v>6</v>
      </c>
      <c r="D37" s="12">
        <v>4</v>
      </c>
      <c r="E37" s="12">
        <v>0</v>
      </c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0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57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37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39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41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42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12" zoomScaleNormal="100" zoomScaleSheetLayoutView="100" workbookViewId="0">
      <selection activeCell="A55" sqref="A55:XFD58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1" spans="2:10" ht="12" customHeight="1" x14ac:dyDescent="0.25">
      <c r="B11" s="73"/>
      <c r="C11" s="73"/>
      <c r="D11" s="73"/>
      <c r="E11" s="73"/>
      <c r="F11" s="73"/>
      <c r="G11" s="73"/>
      <c r="H11" s="73"/>
      <c r="I11" s="73"/>
      <c r="J11" s="73"/>
    </row>
    <row r="12" spans="2:10" ht="12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4" t="s">
        <v>0</v>
      </c>
      <c r="C15" s="77" t="s">
        <v>1</v>
      </c>
      <c r="D15" s="78"/>
      <c r="E15" s="79"/>
      <c r="F15" s="71" t="s">
        <v>2</v>
      </c>
      <c r="G15" s="71" t="s">
        <v>3</v>
      </c>
      <c r="H15" s="71" t="s">
        <v>4</v>
      </c>
      <c r="I15" s="71" t="s">
        <v>5</v>
      </c>
      <c r="J15" s="71" t="s">
        <v>52</v>
      </c>
    </row>
    <row r="16" spans="2:10" ht="18.75" customHeight="1" x14ac:dyDescent="0.2">
      <c r="B16" s="75"/>
      <c r="C16" s="71" t="s">
        <v>49</v>
      </c>
      <c r="D16" s="71" t="s">
        <v>50</v>
      </c>
      <c r="E16" s="71" t="s">
        <v>51</v>
      </c>
      <c r="F16" s="80"/>
      <c r="G16" s="80"/>
      <c r="H16" s="80"/>
      <c r="I16" s="80"/>
      <c r="J16" s="80"/>
    </row>
    <row r="17" spans="2:16" ht="27" customHeight="1" thickBot="1" x14ac:dyDescent="0.25">
      <c r="B17" s="76"/>
      <c r="C17" s="72"/>
      <c r="D17" s="72"/>
      <c r="E17" s="72"/>
      <c r="F17" s="72"/>
      <c r="G17" s="72"/>
      <c r="H17" s="72"/>
      <c r="I17" s="72"/>
      <c r="J17" s="72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2693</v>
      </c>
      <c r="D19" s="22">
        <f t="shared" si="0"/>
        <v>1589</v>
      </c>
      <c r="E19" s="22">
        <f t="shared" si="0"/>
        <v>7105.84</v>
      </c>
      <c r="F19" s="22">
        <f t="shared" si="0"/>
        <v>48416.574000000001</v>
      </c>
      <c r="G19" s="22">
        <f t="shared" si="0"/>
        <v>15694.194</v>
      </c>
      <c r="H19" s="22">
        <f t="shared" si="0"/>
        <v>80490.578999999998</v>
      </c>
      <c r="I19" s="22">
        <f t="shared" si="0"/>
        <v>416</v>
      </c>
      <c r="J19" s="22">
        <f>SUM(E19:I19)</f>
        <v>152123.18700000001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2693</v>
      </c>
      <c r="D22" s="31">
        <f t="shared" si="1"/>
        <v>1589</v>
      </c>
      <c r="E22" s="31">
        <f t="shared" si="1"/>
        <v>7105.84</v>
      </c>
      <c r="F22" s="31">
        <f t="shared" si="1"/>
        <v>48049.574000000001</v>
      </c>
      <c r="G22" s="31">
        <f t="shared" si="1"/>
        <v>13810.57</v>
      </c>
      <c r="H22" s="31">
        <f t="shared" si="1"/>
        <v>80462.578999999998</v>
      </c>
      <c r="I22" s="31">
        <f t="shared" si="1"/>
        <v>416</v>
      </c>
      <c r="J22" s="32">
        <f t="shared" si="1"/>
        <v>149844.56299999999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1823</v>
      </c>
      <c r="D23" s="60">
        <f t="shared" si="2"/>
        <v>1154</v>
      </c>
      <c r="E23" s="60">
        <f t="shared" si="2"/>
        <v>0</v>
      </c>
      <c r="F23" s="60">
        <f t="shared" si="2"/>
        <v>36979.703999999998</v>
      </c>
      <c r="G23" s="60">
        <f t="shared" si="2"/>
        <v>13810.57</v>
      </c>
      <c r="H23" s="60">
        <f t="shared" si="2"/>
        <v>71261.118999999992</v>
      </c>
      <c r="I23" s="60">
        <f t="shared" si="2"/>
        <v>0</v>
      </c>
      <c r="J23" s="61">
        <f t="shared" ref="J23:J45" si="3">SUM(E23:I23)</f>
        <v>122051.39299999998</v>
      </c>
      <c r="M23" s="16"/>
    </row>
    <row r="24" spans="2:16" ht="13.2" x14ac:dyDescent="0.2">
      <c r="B24" s="10" t="s">
        <v>10</v>
      </c>
      <c r="C24" s="33">
        <f t="shared" ref="C24:I24" si="4">C25</f>
        <v>236</v>
      </c>
      <c r="D24" s="33">
        <f t="shared" si="4"/>
        <v>141</v>
      </c>
      <c r="E24" s="33">
        <f t="shared" si="4"/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0</v>
      </c>
      <c r="M24" s="16"/>
    </row>
    <row r="25" spans="2:16" s="11" customFormat="1" x14ac:dyDescent="0.2">
      <c r="B25" s="34" t="s">
        <v>11</v>
      </c>
      <c r="C25" s="12">
        <v>236</v>
      </c>
      <c r="D25" s="12">
        <v>141</v>
      </c>
      <c r="E25" s="12">
        <v>0</v>
      </c>
      <c r="F25" s="35">
        <v>0</v>
      </c>
      <c r="G25" s="36">
        <v>0</v>
      </c>
      <c r="H25" s="35">
        <v>0</v>
      </c>
      <c r="I25" s="35">
        <v>0</v>
      </c>
      <c r="J25" s="35">
        <f t="shared" si="3"/>
        <v>0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241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241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241</v>
      </c>
      <c r="G27" s="36"/>
      <c r="H27" s="35">
        <v>0</v>
      </c>
      <c r="I27" s="35">
        <v>0</v>
      </c>
      <c r="J27" s="35">
        <f t="shared" si="3"/>
        <v>241</v>
      </c>
    </row>
    <row r="28" spans="2:16" s="37" customFormat="1" ht="13.2" x14ac:dyDescent="0.2">
      <c r="B28" s="10" t="s">
        <v>44</v>
      </c>
      <c r="C28" s="33">
        <f t="shared" ref="C28:I28" si="6">C29</f>
        <v>0</v>
      </c>
      <c r="D28" s="33">
        <f t="shared" si="6"/>
        <v>0</v>
      </c>
      <c r="E28" s="33">
        <f t="shared" si="6"/>
        <v>0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0</v>
      </c>
    </row>
    <row r="29" spans="2:16" s="37" customFormat="1" x14ac:dyDescent="0.2">
      <c r="B29" s="40" t="s">
        <v>46</v>
      </c>
      <c r="C29" s="12">
        <v>0</v>
      </c>
      <c r="D29" s="12">
        <v>0</v>
      </c>
      <c r="E29" s="12">
        <v>0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0</v>
      </c>
    </row>
    <row r="30" spans="2:16" ht="13.2" x14ac:dyDescent="0.2">
      <c r="B30" s="10" t="s">
        <v>14</v>
      </c>
      <c r="C30" s="39">
        <f t="shared" ref="C30:I30" si="8">SUM(C31:C33)</f>
        <v>918</v>
      </c>
      <c r="D30" s="39">
        <f t="shared" si="8"/>
        <v>554</v>
      </c>
      <c r="E30" s="39">
        <f t="shared" si="8"/>
        <v>0</v>
      </c>
      <c r="F30" s="39">
        <f t="shared" si="8"/>
        <v>241</v>
      </c>
      <c r="G30" s="39">
        <f t="shared" si="8"/>
        <v>0</v>
      </c>
      <c r="H30" s="39">
        <f t="shared" si="8"/>
        <v>47820.298999999992</v>
      </c>
      <c r="I30" s="39">
        <f t="shared" si="8"/>
        <v>0</v>
      </c>
      <c r="J30" s="33">
        <f t="shared" si="3"/>
        <v>48061.298999999992</v>
      </c>
    </row>
    <row r="31" spans="2:16" s="11" customFormat="1" x14ac:dyDescent="0.2">
      <c r="B31" s="40" t="s">
        <v>15</v>
      </c>
      <c r="C31" s="12">
        <v>918</v>
      </c>
      <c r="D31" s="12">
        <v>554</v>
      </c>
      <c r="E31" s="12">
        <v>0</v>
      </c>
      <c r="F31" s="35">
        <v>241</v>
      </c>
      <c r="G31" s="36">
        <v>0</v>
      </c>
      <c r="H31" s="35">
        <v>47820.298999999992</v>
      </c>
      <c r="I31" s="35">
        <v>0</v>
      </c>
      <c r="J31" s="35">
        <f t="shared" si="3"/>
        <v>48061.298999999992</v>
      </c>
      <c r="P31" s="37"/>
    </row>
    <row r="32" spans="2:16" s="11" customFormat="1" x14ac:dyDescent="0.2">
      <c r="B32" s="40" t="s">
        <v>16</v>
      </c>
      <c r="C32" s="12">
        <v>0</v>
      </c>
      <c r="D32" s="12">
        <v>0</v>
      </c>
      <c r="E32" s="12">
        <v>0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0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0</v>
      </c>
      <c r="D34" s="33">
        <f t="shared" si="9"/>
        <v>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0</v>
      </c>
      <c r="P34" s="37"/>
    </row>
    <row r="35" spans="1:18" s="11" customFormat="1" x14ac:dyDescent="0.2">
      <c r="A35" s="37"/>
      <c r="B35" s="40" t="s">
        <v>19</v>
      </c>
      <c r="C35" s="12">
        <v>0</v>
      </c>
      <c r="D35" s="12">
        <v>0</v>
      </c>
      <c r="E35" s="12">
        <v>0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0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36464.703999999998</v>
      </c>
      <c r="G36" s="33">
        <f t="shared" si="10"/>
        <v>13810.57</v>
      </c>
      <c r="H36" s="33">
        <f t="shared" si="10"/>
        <v>23246.82</v>
      </c>
      <c r="I36" s="33">
        <f t="shared" si="10"/>
        <v>0</v>
      </c>
      <c r="J36" s="33">
        <f t="shared" si="3"/>
        <v>73522.093999999997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36464.703999999998</v>
      </c>
      <c r="G37" s="36">
        <v>13810.57</v>
      </c>
      <c r="H37" s="35">
        <v>23246.82</v>
      </c>
      <c r="I37" s="35">
        <v>0</v>
      </c>
      <c r="J37" s="35">
        <f t="shared" si="3"/>
        <v>73522.093999999997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669</v>
      </c>
      <c r="D38" s="33">
        <f t="shared" si="11"/>
        <v>459</v>
      </c>
      <c r="E38" s="33">
        <f>E39</f>
        <v>0</v>
      </c>
      <c r="F38" s="33">
        <f>F39</f>
        <v>33</v>
      </c>
      <c r="G38" s="33">
        <f>G39</f>
        <v>0</v>
      </c>
      <c r="H38" s="33">
        <f>H39</f>
        <v>194</v>
      </c>
      <c r="I38" s="33">
        <f>I39</f>
        <v>0</v>
      </c>
      <c r="J38" s="33">
        <f t="shared" si="3"/>
        <v>227</v>
      </c>
      <c r="P38" s="37"/>
    </row>
    <row r="39" spans="1:18" s="11" customFormat="1" x14ac:dyDescent="0.2">
      <c r="B39" s="40" t="s">
        <v>23</v>
      </c>
      <c r="C39" s="12">
        <v>669</v>
      </c>
      <c r="D39" s="12">
        <v>459</v>
      </c>
      <c r="E39" s="12">
        <v>0</v>
      </c>
      <c r="F39" s="35">
        <v>33</v>
      </c>
      <c r="G39" s="36">
        <v>0</v>
      </c>
      <c r="H39" s="35">
        <v>194</v>
      </c>
      <c r="I39" s="35">
        <v>0</v>
      </c>
      <c r="J39" s="35">
        <f t="shared" si="3"/>
        <v>227</v>
      </c>
      <c r="P39" s="37"/>
    </row>
    <row r="40" spans="1:18" ht="13.2" x14ac:dyDescent="0.25">
      <c r="B40" s="59" t="s">
        <v>24</v>
      </c>
      <c r="C40" s="60">
        <f>C41+C43+C46</f>
        <v>870</v>
      </c>
      <c r="D40" s="60">
        <f>D41+D43+D46</f>
        <v>435</v>
      </c>
      <c r="E40" s="60">
        <f>E41+E43+E46</f>
        <v>7105.84</v>
      </c>
      <c r="F40" s="60">
        <f>F41+F43+F46</f>
        <v>11069.87</v>
      </c>
      <c r="G40" s="60">
        <f t="shared" ref="G40:I40" si="12">G41+G43+G46</f>
        <v>0</v>
      </c>
      <c r="H40" s="60">
        <f t="shared" si="12"/>
        <v>9201.4600000000028</v>
      </c>
      <c r="I40" s="60">
        <f t="shared" si="12"/>
        <v>416</v>
      </c>
      <c r="J40" s="60">
        <f>SUM(E40:I40)</f>
        <v>27793.170000000002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3478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3478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3478</v>
      </c>
      <c r="G42" s="36">
        <v>0</v>
      </c>
      <c r="H42" s="35">
        <v>0</v>
      </c>
      <c r="I42" s="35"/>
      <c r="J42" s="35">
        <f t="shared" si="3"/>
        <v>3478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24</v>
      </c>
      <c r="D43" s="39">
        <f t="shared" si="14"/>
        <v>12</v>
      </c>
      <c r="E43" s="39">
        <f t="shared" si="14"/>
        <v>229.84</v>
      </c>
      <c r="F43" s="39">
        <f t="shared" si="14"/>
        <v>6706.6</v>
      </c>
      <c r="G43" s="39">
        <f t="shared" si="14"/>
        <v>0</v>
      </c>
      <c r="H43" s="39">
        <f t="shared" si="14"/>
        <v>0</v>
      </c>
      <c r="I43" s="39">
        <f t="shared" si="14"/>
        <v>416</v>
      </c>
      <c r="J43" s="33">
        <f t="shared" si="3"/>
        <v>7352.4400000000005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5331</v>
      </c>
      <c r="G44" s="36">
        <v>0</v>
      </c>
      <c r="H44" s="35">
        <v>0</v>
      </c>
      <c r="I44" s="35">
        <v>416</v>
      </c>
      <c r="J44" s="35">
        <f t="shared" si="3"/>
        <v>5747</v>
      </c>
      <c r="P44" s="37"/>
    </row>
    <row r="45" spans="1:18" s="11" customFormat="1" x14ac:dyDescent="0.2">
      <c r="B45" s="40" t="s">
        <v>29</v>
      </c>
      <c r="C45" s="12">
        <v>24</v>
      </c>
      <c r="D45" s="12">
        <v>12</v>
      </c>
      <c r="E45" s="12">
        <v>229.84</v>
      </c>
      <c r="F45" s="35">
        <v>1375.6000000000001</v>
      </c>
      <c r="G45" s="36">
        <v>0</v>
      </c>
      <c r="H45" s="35">
        <v>0</v>
      </c>
      <c r="I45" s="35">
        <v>0</v>
      </c>
      <c r="J45" s="35">
        <f t="shared" si="3"/>
        <v>1605.44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846</v>
      </c>
      <c r="D46" s="33">
        <f t="shared" si="15"/>
        <v>423</v>
      </c>
      <c r="E46" s="33">
        <f>E47</f>
        <v>6876</v>
      </c>
      <c r="F46" s="33">
        <f>F47</f>
        <v>885.27</v>
      </c>
      <c r="G46" s="33">
        <f>G47</f>
        <v>0</v>
      </c>
      <c r="H46" s="33">
        <f>H47</f>
        <v>9201.4600000000028</v>
      </c>
      <c r="I46" s="33">
        <f>I47</f>
        <v>0</v>
      </c>
      <c r="J46" s="33">
        <f>SUM(E46:I46)</f>
        <v>16962.730000000003</v>
      </c>
      <c r="P46" s="37"/>
    </row>
    <row r="47" spans="1:18" s="11" customFormat="1" ht="12" thickBot="1" x14ac:dyDescent="0.25">
      <c r="B47" s="42" t="s">
        <v>57</v>
      </c>
      <c r="C47" s="12">
        <v>846</v>
      </c>
      <c r="D47" s="12">
        <v>423</v>
      </c>
      <c r="E47" s="12">
        <v>6876</v>
      </c>
      <c r="F47" s="43">
        <v>885.27</v>
      </c>
      <c r="G47" s="44">
        <v>0</v>
      </c>
      <c r="H47" s="36">
        <v>9201.4600000000028</v>
      </c>
      <c r="I47" s="43">
        <v>0</v>
      </c>
      <c r="J47" s="43">
        <f>SUM(E47:I47)</f>
        <v>16962.730000000003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367</v>
      </c>
      <c r="G49" s="32">
        <f t="shared" si="16"/>
        <v>1883.6240000000003</v>
      </c>
      <c r="H49" s="32">
        <f t="shared" si="16"/>
        <v>28</v>
      </c>
      <c r="I49" s="32">
        <f t="shared" si="16"/>
        <v>0</v>
      </c>
      <c r="J49" s="32">
        <f>SUM(E49:I49)</f>
        <v>2278.6240000000003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367</v>
      </c>
      <c r="G50" s="57">
        <f t="shared" si="17"/>
        <v>1883.6240000000003</v>
      </c>
      <c r="H50" s="57">
        <f t="shared" si="17"/>
        <v>28</v>
      </c>
      <c r="I50" s="57">
        <f t="shared" si="17"/>
        <v>0</v>
      </c>
      <c r="J50" s="57">
        <f t="shared" si="17"/>
        <v>2278.6240000000003</v>
      </c>
    </row>
    <row r="51" spans="2:16" ht="13.2" hidden="1" x14ac:dyDescent="0.2">
      <c r="B51" s="10" t="s">
        <v>37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38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1883.6240000000003</v>
      </c>
      <c r="H53" s="33">
        <f t="shared" si="21"/>
        <v>0</v>
      </c>
      <c r="I53" s="33">
        <f t="shared" si="21"/>
        <v>0</v>
      </c>
      <c r="J53" s="48">
        <f t="shared" si="19"/>
        <v>1883.6240000000003</v>
      </c>
      <c r="P53" s="37"/>
    </row>
    <row r="54" spans="2:16" s="37" customFormat="1" x14ac:dyDescent="0.2">
      <c r="B54" s="38" t="s">
        <v>45</v>
      </c>
      <c r="C54" s="12">
        <v>0</v>
      </c>
      <c r="D54" s="12">
        <v>0</v>
      </c>
      <c r="E54" s="12">
        <v>0</v>
      </c>
      <c r="F54" s="35">
        <v>0</v>
      </c>
      <c r="G54" s="36">
        <v>1883.6240000000003</v>
      </c>
      <c r="H54" s="35">
        <v>0</v>
      </c>
      <c r="I54" s="35">
        <v>0</v>
      </c>
      <c r="J54" s="66">
        <f t="shared" si="19"/>
        <v>1883.6240000000003</v>
      </c>
    </row>
    <row r="55" spans="2:16" s="37" customFormat="1" ht="13.2" hidden="1" x14ac:dyDescent="0.2">
      <c r="B55" s="10" t="s">
        <v>39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56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56</v>
      </c>
    </row>
    <row r="56" spans="2:16" s="37" customFormat="1" ht="12" hidden="1" x14ac:dyDescent="0.2">
      <c r="B56" s="40" t="s">
        <v>40</v>
      </c>
      <c r="C56" s="12">
        <v>0</v>
      </c>
      <c r="D56" s="12">
        <v>0</v>
      </c>
      <c r="E56" s="12">
        <v>0</v>
      </c>
      <c r="F56" s="12">
        <v>56</v>
      </c>
      <c r="G56" s="12">
        <v>0</v>
      </c>
      <c r="H56" s="12">
        <v>0</v>
      </c>
      <c r="I56" s="12">
        <v>0</v>
      </c>
      <c r="J56" s="48">
        <f>SUM(E56:I56)</f>
        <v>56</v>
      </c>
    </row>
    <row r="57" spans="2:16" s="37" customFormat="1" ht="13.2" hidden="1" x14ac:dyDescent="0.2">
      <c r="B57" s="10" t="s">
        <v>41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311</v>
      </c>
      <c r="G57" s="33">
        <f t="shared" si="23"/>
        <v>0</v>
      </c>
      <c r="H57" s="33">
        <f t="shared" si="23"/>
        <v>28</v>
      </c>
      <c r="I57" s="33">
        <f t="shared" si="23"/>
        <v>0</v>
      </c>
      <c r="J57" s="48">
        <f>SUM(E57:I57)</f>
        <v>339</v>
      </c>
    </row>
    <row r="58" spans="2:16" s="37" customFormat="1" ht="12" hidden="1" x14ac:dyDescent="0.2">
      <c r="B58" s="40" t="s">
        <v>42</v>
      </c>
      <c r="C58" s="12">
        <v>0</v>
      </c>
      <c r="D58" s="12">
        <v>0</v>
      </c>
      <c r="E58" s="12">
        <v>0</v>
      </c>
      <c r="F58" s="12">
        <v>311</v>
      </c>
      <c r="G58" s="12">
        <v>0</v>
      </c>
      <c r="H58" s="12">
        <v>28</v>
      </c>
      <c r="I58" s="12">
        <v>0</v>
      </c>
      <c r="J58" s="48">
        <f>SUM(E58:I58)</f>
        <v>339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</cp:lastModifiedBy>
  <dcterms:created xsi:type="dcterms:W3CDTF">2020-02-13T16:36:40Z</dcterms:created>
  <dcterms:modified xsi:type="dcterms:W3CDTF">2025-09-01T20:43:41Z</dcterms:modified>
</cp:coreProperties>
</file>