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STADISTICAS\05 Reportes estadísticos\004 Reporte de Carga\2025\09 SETIEMBRE 2025\"/>
    </mc:Choice>
  </mc:AlternateContent>
  <xr:revisionPtr revIDLastSave="0" documentId="13_ncr:1_{8AF95374-BE24-423B-BB3C-A8BC7CE29B7F}" xr6:coauthVersionLast="47" xr6:coauthVersionMax="47" xr10:uidLastSave="{00000000-0000-0000-0000-000000000000}"/>
  <bookViews>
    <workbookView xWindow="-108" yWindow="-108" windowWidth="23256" windowHeight="13896" tabRatio="800" xr2:uid="{00000000-000D-0000-FFFF-FFFF00000000}"/>
  </bookViews>
  <sheets>
    <sheet name="TP Uso Público - Tipo de carga" sheetId="9" r:id="rId1"/>
    <sheet name="TP Uso Público - DESCARGA" sheetId="5" r:id="rId2"/>
    <sheet name="TP Uso Público - EMBARQUE" sheetId="6" r:id="rId3"/>
    <sheet name="TP Uso Público - TRANSBORDO" sheetId="7" r:id="rId4"/>
    <sheet name="TP Uso Público - REESTIBA" sheetId="8" r:id="rId5"/>
    <sheet name="TP Uso Público - OTROS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rgadegrua" localSheetId="0">#REF!</definedName>
    <definedName name="_cargadegrua">#REF!</definedName>
    <definedName name="_xlnm._FilterDatabase" localSheetId="1" hidden="1">'TP Uso Público - DESCARGA'!$B$19:$J$64</definedName>
    <definedName name="_xlnm._FilterDatabase" localSheetId="2" hidden="1">'TP Uso Público - EMBARQUE'!$B$19:$J$64</definedName>
    <definedName name="_xlnm._FilterDatabase" localSheetId="5" hidden="1">'TP Uso Público - OTROS'!$B$19:$J$64</definedName>
    <definedName name="_xlnm._FilterDatabase" localSheetId="4" hidden="1">'TP Uso Público - REESTIBA'!$B$19:$J$64</definedName>
    <definedName name="_xlnm._FilterDatabase" localSheetId="0" hidden="1">'TP Uso Público - Tipo de carga'!$B$19:$N$64</definedName>
    <definedName name="_xlnm._FilterDatabase" localSheetId="3" hidden="1">'TP Uso Público - TRANSBORDO'!$B$19:$J$64</definedName>
    <definedName name="_l" localSheetId="5">#REF!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1" hidden="1">{"'Sheet1'!$A$1:$H$15"}</definedName>
    <definedName name="a" localSheetId="2" hidden="1">{"'Sheet1'!$A$1:$H$15"}</definedName>
    <definedName name="a" localSheetId="5" hidden="1">{"'Sheet1'!$A$1:$H$15"}</definedName>
    <definedName name="a" localSheetId="4" hidden="1">{"'Sheet1'!$A$1:$H$15"}</definedName>
    <definedName name="a" localSheetId="0" hidden="1">{"'Sheet1'!$A$1:$H$15"}</definedName>
    <definedName name="a" localSheetId="3" hidden="1">{"'Sheet1'!$A$1:$H$15"}</definedName>
    <definedName name="a" hidden="1">{"'Sheet1'!$A$1:$H$15"}</definedName>
    <definedName name="aaaa" localSheetId="1">#REF!</definedName>
    <definedName name="aaaa" localSheetId="2">#REF!</definedName>
    <definedName name="aaaa" localSheetId="5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ctivdad" localSheetId="1">#REF!</definedName>
    <definedName name="activdad" localSheetId="2">#REF!</definedName>
    <definedName name="activdad" localSheetId="5">#REF!</definedName>
    <definedName name="activdad" localSheetId="4">#REF!</definedName>
    <definedName name="activdad" localSheetId="0">#REF!</definedName>
    <definedName name="activdad" localSheetId="3">#REF!</definedName>
    <definedName name="activdad">#REF!</definedName>
    <definedName name="Actividad_Pesquera" localSheetId="1">'TP Uso Público - DESCARGA'!#REF!</definedName>
    <definedName name="Actividad_Pesquera" localSheetId="2">'TP Uso Público - EMBARQUE'!#REF!</definedName>
    <definedName name="Actividad_Pesquera" localSheetId="5">'TP Uso Público - OTROS'!#REF!</definedName>
    <definedName name="Actividad_Pesquera" localSheetId="4">'TP Uso Público - REESTIBA'!#REF!</definedName>
    <definedName name="Actividad_Pesquera" localSheetId="0">'TP Uso Público - Tipo de carga'!#REF!</definedName>
    <definedName name="Actividad_Pesquera" localSheetId="3">'TP Uso Público - TRANSBORDO'!#REF!</definedName>
    <definedName name="Actividad_Pesquera">#REF!</definedName>
    <definedName name="_xlnm.Print_Area" localSheetId="1">'TP Uso Público - DESCARGA'!$B$1:$J$64</definedName>
    <definedName name="_xlnm.Print_Area" localSheetId="2">'TP Uso Público - EMBARQUE'!$B$1:$J$64</definedName>
    <definedName name="_xlnm.Print_Area" localSheetId="5">'TP Uso Público - OTROS'!$B$1:$J$64</definedName>
    <definedName name="_xlnm.Print_Area" localSheetId="4">'TP Uso Público - REESTIBA'!$B$1:$J$64</definedName>
    <definedName name="_xlnm.Print_Area" localSheetId="0">'TP Uso Público - Tipo de carga'!$B$1:$N$64</definedName>
    <definedName name="_xlnm.Print_Area" localSheetId="3">'TP Uso Público - TRANSBORDO'!$B$1:$J$64</definedName>
    <definedName name="ca" localSheetId="1">#REF!</definedName>
    <definedName name="ca" localSheetId="2">#REF!</definedName>
    <definedName name="ca" localSheetId="5">#REF!</definedName>
    <definedName name="ca" localSheetId="4">#REF!</definedName>
    <definedName name="ca" localSheetId="0">#REF!</definedName>
    <definedName name="ca" localSheetId="3">#REF!</definedName>
    <definedName name="ca">#REF!</definedName>
    <definedName name="cabot" localSheetId="1">#REF!</definedName>
    <definedName name="cabot" localSheetId="2">#REF!</definedName>
    <definedName name="cabot" localSheetId="5">#REF!</definedName>
    <definedName name="cabot" localSheetId="4">#REF!</definedName>
    <definedName name="cabot" localSheetId="0">#REF!</definedName>
    <definedName name="cabot" localSheetId="3">#REF!</definedName>
    <definedName name="cabot">#REF!</definedName>
    <definedName name="Cabotaje___Descarga" localSheetId="1">'TP Uso Público - DESCARGA'!#REF!</definedName>
    <definedName name="Cabotaje___Descarga" localSheetId="2">'TP Uso Público - EMBARQUE'!#REF!</definedName>
    <definedName name="Cabotaje___Descarga" localSheetId="5">'TP Uso Público - OTROS'!#REF!</definedName>
    <definedName name="Cabotaje___Descarga" localSheetId="4">'TP Uso Público - REESTIBA'!#REF!</definedName>
    <definedName name="Cabotaje___Descarga" localSheetId="0">'TP Uso Público - Tipo de carga'!#REF!</definedName>
    <definedName name="Cabotaje___Descarga" localSheetId="3">'TP Uso Público - TRANSBORDO'!#REF!</definedName>
    <definedName name="Cabotaje___Embarque" localSheetId="1">'TP Uso Público - DESCARGA'!#REF!</definedName>
    <definedName name="Cabotaje___Embarque" localSheetId="2">'TP Uso Público - EMBARQUE'!#REF!</definedName>
    <definedName name="Cabotaje___Embarque" localSheetId="5">'TP Uso Público - OTROS'!#REF!</definedName>
    <definedName name="Cabotaje___Embarque" localSheetId="4">'TP Uso Público - REESTIBA'!#REF!</definedName>
    <definedName name="Cabotaje___Embarque" localSheetId="0">'TP Uso Público - Tipo de carga'!#REF!</definedName>
    <definedName name="Cabotaje___Embarque" localSheetId="3">'TP Uso Público - TRANSBORDO'!#REF!</definedName>
    <definedName name="CABOTAJE__DESCARGA" localSheetId="1">#REF!</definedName>
    <definedName name="CABOTAJE__DESCARGA" localSheetId="2">#REF!</definedName>
    <definedName name="CABOTAJE__DESCARGA" localSheetId="5">#REF!</definedName>
    <definedName name="CABOTAJE__DESCARGA" localSheetId="4">#REF!</definedName>
    <definedName name="CABOTAJE__DESCARGA" localSheetId="0">#REF!</definedName>
    <definedName name="CABOTAJE__DESCARGA" localSheetId="3">#REF!</definedName>
    <definedName name="CABOTAJE__DESCARGA">#REF!</definedName>
    <definedName name="CABOTAJE_DESCARGA" localSheetId="1">#REF!</definedName>
    <definedName name="CABOTAJE_DESCARGA" localSheetId="2">#REF!</definedName>
    <definedName name="CABOTAJE_DESCARGA" localSheetId="5">#REF!</definedName>
    <definedName name="CABOTAJE_DESCARGA" localSheetId="4">#REF!</definedName>
    <definedName name="CABOTAJE_DESCARGA" localSheetId="0">#REF!</definedName>
    <definedName name="CABOTAJE_DESCARGA" localSheetId="3">#REF!</definedName>
    <definedName name="CABOTAJE_DESCARGA">#REF!</definedName>
    <definedName name="CABOTAJE_EMBARQUE" localSheetId="1">#REF!</definedName>
    <definedName name="CABOTAJE_EMBARQUE" localSheetId="2">#REF!</definedName>
    <definedName name="CABOTAJE_EMBARQUE" localSheetId="5">#REF!</definedName>
    <definedName name="CABOTAJE_EMBARQUE" localSheetId="4">#REF!</definedName>
    <definedName name="CABOTAJE_EMBARQUE" localSheetId="0">#REF!</definedName>
    <definedName name="CABOTAJE_EMBARQUE" localSheetId="3">#REF!</definedName>
    <definedName name="CABOTAJE_EMBARQUE">#REF!</definedName>
    <definedName name="cad" localSheetId="1">#REF!</definedName>
    <definedName name="cad" localSheetId="2">#REF!</definedName>
    <definedName name="cad" localSheetId="5">#REF!</definedName>
    <definedName name="cad" localSheetId="4">#REF!</definedName>
    <definedName name="cad" localSheetId="0">#REF!</definedName>
    <definedName name="cad" localSheetId="3">#REF!</definedName>
    <definedName name="cad">#REF!</definedName>
    <definedName name="callao">#REF!</definedName>
    <definedName name="CALLAOIMPMENSUAL" localSheetId="1">#REF!</definedName>
    <definedName name="CALLAOIMPMENSUAL" localSheetId="2">#REF!</definedName>
    <definedName name="CALLAOIMPMENSUAL" localSheetId="5">#REF!</definedName>
    <definedName name="CALLAOIMPMENSUAL" localSheetId="4">#REF!</definedName>
    <definedName name="CALLAOIMPMENSUAL" localSheetId="0">#REF!</definedName>
    <definedName name="CALLAOIMPMENSUAL" localSheetId="3">#REF!</definedName>
    <definedName name="CALLAOIMPMENSUAL">#REF!</definedName>
    <definedName name="CONT20">[1]Constantes!$B$25</definedName>
    <definedName name="csf" localSheetId="1">#REF!</definedName>
    <definedName name="csf" localSheetId="2">#REF!</definedName>
    <definedName name="csf" localSheetId="5">#REF!</definedName>
    <definedName name="csf" localSheetId="4">#REF!</definedName>
    <definedName name="csf" localSheetId="0">#REF!</definedName>
    <definedName name="csf" localSheetId="3">#REF!</definedName>
    <definedName name="csf">#REF!</definedName>
    <definedName name="DIRECTO">[1]Constantes!$B$19</definedName>
    <definedName name="eee" localSheetId="1">#REF!</definedName>
    <definedName name="eee" localSheetId="2">#REF!</definedName>
    <definedName name="eee" localSheetId="5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eeeedddf" localSheetId="1">#REF!</definedName>
    <definedName name="eeeeedddf" localSheetId="2">#REF!</definedName>
    <definedName name="eeeeedddf" localSheetId="5">#REF!</definedName>
    <definedName name="eeeeedddf" localSheetId="4">#REF!</definedName>
    <definedName name="eeeeedddf" localSheetId="0">#REF!</definedName>
    <definedName name="eeeeedddf" localSheetId="3">#REF!</definedName>
    <definedName name="eeeeedddf">#REF!</definedName>
    <definedName name="eeeeii" localSheetId="1">#REF!</definedName>
    <definedName name="eeeeii" localSheetId="2">#REF!</definedName>
    <definedName name="eeeeii" localSheetId="5">#REF!</definedName>
    <definedName name="eeeeii" localSheetId="4">#REF!</definedName>
    <definedName name="eeeeii" localSheetId="0">#REF!</definedName>
    <definedName name="eeeeii" localSheetId="3">#REF!</definedName>
    <definedName name="eeeeii">#REF!</definedName>
    <definedName name="EnvaseIngreso">[1]Data!$J$23:$J$201</definedName>
    <definedName name="ert" localSheetId="1">#REF!</definedName>
    <definedName name="ert" localSheetId="2">#REF!</definedName>
    <definedName name="ert" localSheetId="5">#REF!</definedName>
    <definedName name="ert" localSheetId="4">#REF!</definedName>
    <definedName name="ert" localSheetId="0">#REF!</definedName>
    <definedName name="ert" localSheetId="3">#REF!</definedName>
    <definedName name="ert">#REF!</definedName>
    <definedName name="EXPORTACION" localSheetId="1">'TP Uso Público - DESCARGA'!#REF!</definedName>
    <definedName name="EXPORTACION" localSheetId="2">'TP Uso Público - EMBARQUE'!#REF!</definedName>
    <definedName name="EXPORTACION" localSheetId="5">'TP Uso Público - OTROS'!#REF!</definedName>
    <definedName name="EXPORTACION" localSheetId="4">'TP Uso Público - REESTIBA'!#REF!</definedName>
    <definedName name="EXPORTACION" localSheetId="0">'TP Uso Público - Tipo de carga'!#REF!</definedName>
    <definedName name="EXPORTACION" localSheetId="3">'TP Uso Público - TRANSBORDO'!#REF!</definedName>
    <definedName name="EXPORTACION">#REF!</definedName>
    <definedName name="FFFFFF" localSheetId="1" hidden="1">{"'Sheet1'!$A$1:$H$15"}</definedName>
    <definedName name="FFFFFF" localSheetId="2" hidden="1">{"'Sheet1'!$A$1:$H$15"}</definedName>
    <definedName name="FFFFFF" localSheetId="5" hidden="1">{"'Sheet1'!$A$1:$H$15"}</definedName>
    <definedName name="FFFFFF" localSheetId="4" hidden="1">{"'Sheet1'!$A$1:$H$15"}</definedName>
    <definedName name="FFFFFF" localSheetId="0" hidden="1">{"'Sheet1'!$A$1:$H$15"}</definedName>
    <definedName name="FFFFFF" localSheetId="3" hidden="1">{"'Sheet1'!$A$1:$H$15"}</definedName>
    <definedName name="FFFFFF" hidden="1">{"'Sheet1'!$A$1:$H$15"}</definedName>
    <definedName name="fr" localSheetId="1">#REF!</definedName>
    <definedName name="fr" localSheetId="2">#REF!</definedName>
    <definedName name="fr" localSheetId="5">#REF!</definedName>
    <definedName name="fr" localSheetId="4">#REF!</definedName>
    <definedName name="fr" localSheetId="0">#REF!</definedName>
    <definedName name="fr" localSheetId="3">#REF!</definedName>
    <definedName name="fr">#REF!</definedName>
    <definedName name="grua" localSheetId="1">#REF!</definedName>
    <definedName name="grua" localSheetId="2">#REF!</definedName>
    <definedName name="grua" localSheetId="5">#REF!</definedName>
    <definedName name="grua" localSheetId="4">#REF!</definedName>
    <definedName name="grua" localSheetId="0">#REF!</definedName>
    <definedName name="grua" localSheetId="3">#REF!</definedName>
    <definedName name="grua">#REF!</definedName>
    <definedName name="gruas" localSheetId="1">#REF!</definedName>
    <definedName name="gruas" localSheetId="2">#REF!</definedName>
    <definedName name="gruas" localSheetId="5">#REF!</definedName>
    <definedName name="gruas" localSheetId="4">#REF!</definedName>
    <definedName name="gruas" localSheetId="0">#REF!</definedName>
    <definedName name="gruas" localSheetId="3">#REF!</definedName>
    <definedName name="gruas">#REF!</definedName>
    <definedName name="gruass" localSheetId="1">#REF!</definedName>
    <definedName name="gruass" localSheetId="2">#REF!</definedName>
    <definedName name="gruass" localSheetId="5">#REF!</definedName>
    <definedName name="gruass" localSheetId="4">#REF!</definedName>
    <definedName name="gruass" localSheetId="0">#REF!</definedName>
    <definedName name="gruass" localSheetId="3">#REF!</definedName>
    <definedName name="gruass">#REF!</definedName>
    <definedName name="gruasss" localSheetId="1">#REF!</definedName>
    <definedName name="gruasss" localSheetId="2">#REF!</definedName>
    <definedName name="gruasss" localSheetId="5">#REF!</definedName>
    <definedName name="gruasss" localSheetId="4">#REF!</definedName>
    <definedName name="gruasss" localSheetId="0">#REF!</definedName>
    <definedName name="gruasss" localSheetId="3">#REF!</definedName>
    <definedName name="gruasss">#REF!</definedName>
    <definedName name="HTML_CodePage" hidden="1">1252</definedName>
    <definedName name="HTML_Control" localSheetId="1" hidden="1">{"'Sheet1'!$A$1:$H$15"}</definedName>
    <definedName name="HTML_Control" localSheetId="2" hidden="1">{"'Sheet1'!$A$1:$H$15"}</definedName>
    <definedName name="HTML_Control" localSheetId="5" hidden="1">{"'Sheet1'!$A$1:$H$15"}</definedName>
    <definedName name="HTML_Control" localSheetId="4" hidden="1">{"'Sheet1'!$A$1:$H$15"}</definedName>
    <definedName name="HTML_Control" localSheetId="0" hidden="1">{"'Sheet1'!$A$1:$H$15"}</definedName>
    <definedName name="HTML_Control" localSheetId="3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1">#REF!</definedName>
    <definedName name="impo" localSheetId="2">#REF!</definedName>
    <definedName name="impo" localSheetId="5">#REF!</definedName>
    <definedName name="impo" localSheetId="4">#REF!</definedName>
    <definedName name="impo" localSheetId="0">#REF!</definedName>
    <definedName name="impo" localSheetId="3">#REF!</definedName>
    <definedName name="impo">#REF!</definedName>
    <definedName name="impor" localSheetId="1">#REF!</definedName>
    <definedName name="impor" localSheetId="2">#REF!</definedName>
    <definedName name="impor" localSheetId="5">#REF!</definedName>
    <definedName name="impor" localSheetId="4">#REF!</definedName>
    <definedName name="impor" localSheetId="0">#REF!</definedName>
    <definedName name="impor" localSheetId="3">#REF!</definedName>
    <definedName name="impor">#REF!</definedName>
    <definedName name="IMPORTACION" localSheetId="1">'TP Uso Público - DESCARGA'!#REF!</definedName>
    <definedName name="IMPORTACION" localSheetId="2">'TP Uso Público - EMBARQUE'!#REF!</definedName>
    <definedName name="IMPORTACION" localSheetId="5">'TP Uso Público - OTROS'!#REF!</definedName>
    <definedName name="IMPORTACION" localSheetId="4">'TP Uso Público - REESTIBA'!#REF!</definedName>
    <definedName name="IMPORTACION" localSheetId="0">'TP Uso Público - Tipo de carga'!#REF!</definedName>
    <definedName name="IMPORTACION" localSheetId="3">'TP Uso Público - TRANSBORDO'!#REF!</definedName>
    <definedName name="IMPORTACION">#REF!</definedName>
    <definedName name="importacionmensiak" localSheetId="5">#REF!</definedName>
    <definedName name="importacionmensiak" localSheetId="0">#REF!</definedName>
    <definedName name="importacionmensiak">#REF!</definedName>
    <definedName name="importacionmensual" localSheetId="1">#REF!</definedName>
    <definedName name="importacionmensual" localSheetId="2">#REF!</definedName>
    <definedName name="importacionmensual" localSheetId="5">#REF!</definedName>
    <definedName name="importacionmensual" localSheetId="4">#REF!</definedName>
    <definedName name="importacionmensual" localSheetId="0">#REF!</definedName>
    <definedName name="importacionmensual" localSheetId="3">#REF!</definedName>
    <definedName name="importacionmensual">#REF!</definedName>
    <definedName name="inpor" localSheetId="1">#REF!</definedName>
    <definedName name="inpor" localSheetId="2">#REF!</definedName>
    <definedName name="inpor" localSheetId="5">#REF!</definedName>
    <definedName name="inpor" localSheetId="4">#REF!</definedName>
    <definedName name="inpor" localSheetId="0">#REF!</definedName>
    <definedName name="inpor" localSheetId="3">#REF!</definedName>
    <definedName name="inpor">#REF!</definedName>
    <definedName name="JUL">'[2]2005'!$J$14='[2]ESTAD 2005'!$C$15</definedName>
    <definedName name="Less_1" localSheetId="1">#REF!</definedName>
    <definedName name="Less_1" localSheetId="2">#REF!</definedName>
    <definedName name="Less_1" localSheetId="5">#REF!</definedName>
    <definedName name="Less_1" localSheetId="4">#REF!</definedName>
    <definedName name="Less_1" localSheetId="0">#REF!</definedName>
    <definedName name="Less_1" localSheetId="3">#REF!</definedName>
    <definedName name="Less_1">#REF!</definedName>
    <definedName name="Less_2" localSheetId="1">#REF!</definedName>
    <definedName name="Less_2" localSheetId="2">#REF!</definedName>
    <definedName name="Less_2" localSheetId="5">#REF!</definedName>
    <definedName name="Less_2" localSheetId="4">#REF!</definedName>
    <definedName name="Less_2" localSheetId="0">#REF!</definedName>
    <definedName name="Less_2" localSheetId="3">#REF!</definedName>
    <definedName name="Less_2">#REF!</definedName>
    <definedName name="Less_3" localSheetId="1">#REF!</definedName>
    <definedName name="Less_3" localSheetId="2">#REF!</definedName>
    <definedName name="Less_3" localSheetId="5">#REF!</definedName>
    <definedName name="Less_3" localSheetId="4">#REF!</definedName>
    <definedName name="Less_3" localSheetId="0">#REF!</definedName>
    <definedName name="Less_3" localSheetId="3">#REF!</definedName>
    <definedName name="Less_3">#REF!</definedName>
    <definedName name="Less_4" localSheetId="1">#REF!</definedName>
    <definedName name="Less_4" localSheetId="2">#REF!</definedName>
    <definedName name="Less_4" localSheetId="5">#REF!</definedName>
    <definedName name="Less_4" localSheetId="4">#REF!</definedName>
    <definedName name="Less_4" localSheetId="0">#REF!</definedName>
    <definedName name="Less_4" localSheetId="3">#REF!</definedName>
    <definedName name="Less_4">#REF!</definedName>
    <definedName name="Less_5" localSheetId="1">#REF!</definedName>
    <definedName name="Less_5" localSheetId="2">#REF!</definedName>
    <definedName name="Less_5" localSheetId="5">#REF!</definedName>
    <definedName name="Less_5" localSheetId="4">#REF!</definedName>
    <definedName name="Less_5" localSheetId="0">#REF!</definedName>
    <definedName name="Less_5" localSheetId="3">#REF!</definedName>
    <definedName name="Less_5">#REF!</definedName>
    <definedName name="Less_6" localSheetId="1">#REF!</definedName>
    <definedName name="Less_6" localSheetId="2">#REF!</definedName>
    <definedName name="Less_6" localSheetId="5">#REF!</definedName>
    <definedName name="Less_6" localSheetId="4">#REF!</definedName>
    <definedName name="Less_6" localSheetId="0">#REF!</definedName>
    <definedName name="Less_6" localSheetId="3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1">#REF!</definedName>
    <definedName name="nacio" localSheetId="2">#REF!</definedName>
    <definedName name="nacio" localSheetId="5">#REF!</definedName>
    <definedName name="nacio" localSheetId="4">#REF!</definedName>
    <definedName name="nacio" localSheetId="0">#REF!</definedName>
    <definedName name="nacio" localSheetId="3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1">[4]Data!$G$23:$G$294</definedName>
    <definedName name="Producto_2" localSheetId="2">[4]Data!$G$23:$G$294</definedName>
    <definedName name="Producto_2" localSheetId="5">[4]Data!$G$23:$G$294</definedName>
    <definedName name="Producto_2" localSheetId="4">[4]Data!$G$23:$G$294</definedName>
    <definedName name="Producto_2" localSheetId="0">[4]Data!$G$23:$G$294</definedName>
    <definedName name="Producto_2" localSheetId="3">[4]Data!$G$23:$G$294</definedName>
    <definedName name="Producto_2">[5]Data!$G$23:$G$294</definedName>
    <definedName name="rrrrr" localSheetId="5">#REF!</definedName>
    <definedName name="rrrrr" localSheetId="0">#REF!</definedName>
    <definedName name="rrrrr">#REF!</definedName>
    <definedName name="shift_rehandles">'[6]Casco Terminals Limited (1)'!$T$43:$U$43</definedName>
    <definedName name="terres1" localSheetId="1">#REF!</definedName>
    <definedName name="terres1" localSheetId="2">#REF!</definedName>
    <definedName name="terres1" localSheetId="5">#REF!</definedName>
    <definedName name="terres1" localSheetId="4">#REF!</definedName>
    <definedName name="terres1" localSheetId="0">#REF!</definedName>
    <definedName name="terres1" localSheetId="3">#REF!</definedName>
    <definedName name="terres1">#REF!</definedName>
    <definedName name="total_moves" localSheetId="1">#REF!</definedName>
    <definedName name="total_moves" localSheetId="2">#REF!</definedName>
    <definedName name="total_moves" localSheetId="5">#REF!</definedName>
    <definedName name="total_moves" localSheetId="4">#REF!</definedName>
    <definedName name="total_moves" localSheetId="0">#REF!</definedName>
    <definedName name="total_moves" localSheetId="3">#REF!</definedName>
    <definedName name="total_moves">#REF!</definedName>
    <definedName name="tra" localSheetId="1">#REF!</definedName>
    <definedName name="tra" localSheetId="2">#REF!</definedName>
    <definedName name="tra" localSheetId="5">#REF!</definedName>
    <definedName name="tra" localSheetId="4">#REF!</definedName>
    <definedName name="tra" localSheetId="0">#REF!</definedName>
    <definedName name="tra" localSheetId="3">#REF!</definedName>
    <definedName name="tra">#REF!</definedName>
    <definedName name="tranboli1" localSheetId="1">#REF!</definedName>
    <definedName name="tranboli1" localSheetId="2">#REF!</definedName>
    <definedName name="tranboli1" localSheetId="5">#REF!</definedName>
    <definedName name="tranboli1" localSheetId="4">#REF!</definedName>
    <definedName name="tranboli1" localSheetId="0">#REF!</definedName>
    <definedName name="tranboli1" localSheetId="3">#REF!</definedName>
    <definedName name="tranboli1">#REF!</definedName>
    <definedName name="trans1" localSheetId="1">#REF!</definedName>
    <definedName name="trans1" localSheetId="2">#REF!</definedName>
    <definedName name="trans1" localSheetId="5">#REF!</definedName>
    <definedName name="trans1" localSheetId="4">#REF!</definedName>
    <definedName name="trans1" localSheetId="0">#REF!</definedName>
    <definedName name="trans1" localSheetId="3">#REF!</definedName>
    <definedName name="trans1">#REF!</definedName>
    <definedName name="trans3" localSheetId="1">#REF!</definedName>
    <definedName name="trans3" localSheetId="2">#REF!</definedName>
    <definedName name="trans3" localSheetId="5">#REF!</definedName>
    <definedName name="trans3" localSheetId="4">#REF!</definedName>
    <definedName name="trans3" localSheetId="0">#REF!</definedName>
    <definedName name="trans3" localSheetId="3">#REF!</definedName>
    <definedName name="trans3">#REF!</definedName>
    <definedName name="TRANSBORDO" localSheetId="1">#REF!</definedName>
    <definedName name="TRANSBORDO" localSheetId="2">#REF!</definedName>
    <definedName name="TRANSBORDO" localSheetId="5">#REF!</definedName>
    <definedName name="TRANSBORDO" localSheetId="4">#REF!</definedName>
    <definedName name="TRANSBORDO" localSheetId="0">#REF!</definedName>
    <definedName name="TRANSBORDO" localSheetId="3">#REF!</definedName>
    <definedName name="TRANSBORDO">#REF!</definedName>
    <definedName name="Transito" localSheetId="1">#REF!</definedName>
    <definedName name="Transito" localSheetId="2">#REF!</definedName>
    <definedName name="Transito" localSheetId="5">#REF!</definedName>
    <definedName name="Transito" localSheetId="4">#REF!</definedName>
    <definedName name="Transito" localSheetId="0">#REF!</definedName>
    <definedName name="Transito" localSheetId="3">#REF!</definedName>
    <definedName name="Transito">#REF!</definedName>
    <definedName name="TRANSITO_BOLIVIA" localSheetId="1">#REF!</definedName>
    <definedName name="TRANSITO_BOLIVIA" localSheetId="2">#REF!</definedName>
    <definedName name="TRANSITO_BOLIVIA" localSheetId="5">#REF!</definedName>
    <definedName name="TRANSITO_BOLIVIA" localSheetId="4">#REF!</definedName>
    <definedName name="TRANSITO_BOLIVIA" localSheetId="0">#REF!</definedName>
    <definedName name="TRANSITO_BOLIVIA" localSheetId="3">#REF!</definedName>
    <definedName name="TRANSITO_BOLIVIA">#REF!</definedName>
    <definedName name="transto1" localSheetId="1">#REF!</definedName>
    <definedName name="transto1" localSheetId="2">#REF!</definedName>
    <definedName name="transto1" localSheetId="5">#REF!</definedName>
    <definedName name="transto1" localSheetId="4">#REF!</definedName>
    <definedName name="transto1" localSheetId="0">#REF!</definedName>
    <definedName name="transto1" localSheetId="3">#REF!</definedName>
    <definedName name="transto1">#REF!</definedName>
    <definedName name="Trasbordo" localSheetId="1">#REF!</definedName>
    <definedName name="Trasbordo" localSheetId="2">#REF!</definedName>
    <definedName name="Trasbordo" localSheetId="5">#REF!</definedName>
    <definedName name="Trasbordo" localSheetId="4">#REF!</definedName>
    <definedName name="Trasbordo" localSheetId="0">#REF!</definedName>
    <definedName name="Trasbordo" localSheetId="3">#REF!</definedName>
    <definedName name="Trasbordo">#REF!</definedName>
    <definedName name="trasg" localSheetId="1">#REF!</definedName>
    <definedName name="trasg" localSheetId="2">#REF!</definedName>
    <definedName name="trasg" localSheetId="5">#REF!</definedName>
    <definedName name="trasg" localSheetId="4">#REF!</definedName>
    <definedName name="trasg" localSheetId="0">#REF!</definedName>
    <definedName name="trasg" localSheetId="3">#REF!</definedName>
    <definedName name="trasg">#REF!</definedName>
    <definedName name="v" localSheetId="1">#REF!</definedName>
    <definedName name="v" localSheetId="2">#REF!</definedName>
    <definedName name="v" localSheetId="5">#REF!</definedName>
    <definedName name="v" localSheetId="4">#REF!</definedName>
    <definedName name="v" localSheetId="3">#REF!</definedName>
    <definedName name="v">#REF!</definedName>
    <definedName name="via" localSheetId="1">#REF!</definedName>
    <definedName name="via" localSheetId="2">#REF!</definedName>
    <definedName name="via" localSheetId="5">#REF!</definedName>
    <definedName name="via" localSheetId="4">#REF!</definedName>
    <definedName name="via" localSheetId="0">#REF!</definedName>
    <definedName name="via" localSheetId="3">#REF!</definedName>
    <definedName name="via">#REF!</definedName>
    <definedName name="VIA_TERRESTRE" localSheetId="1">#REF!</definedName>
    <definedName name="VIA_TERRESTRE" localSheetId="2">#REF!</definedName>
    <definedName name="VIA_TERRESTRE" localSheetId="5">#REF!</definedName>
    <definedName name="VIA_TERRESTRE" localSheetId="4">#REF!</definedName>
    <definedName name="VIA_TERRESTRE" localSheetId="0">#REF!</definedName>
    <definedName name="VIA_TERRESTRE" localSheetId="3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9" l="1"/>
  <c r="N31" i="9"/>
  <c r="N32" i="9"/>
  <c r="N33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M30" i="9"/>
  <c r="M31" i="9"/>
  <c r="M32" i="9"/>
  <c r="M34" i="9"/>
  <c r="M35" i="9"/>
  <c r="M36" i="9"/>
  <c r="M37" i="9"/>
  <c r="M44" i="9"/>
  <c r="M46" i="9"/>
  <c r="M47" i="9"/>
  <c r="M48" i="9"/>
  <c r="D41" i="6" l="1"/>
  <c r="C41" i="6"/>
  <c r="D41" i="5"/>
  <c r="C41" i="5"/>
  <c r="J43" i="10"/>
  <c r="D41" i="10"/>
  <c r="E41" i="10"/>
  <c r="F41" i="10"/>
  <c r="G41" i="10"/>
  <c r="H41" i="10"/>
  <c r="I41" i="10"/>
  <c r="C41" i="10"/>
  <c r="J43" i="8"/>
  <c r="D41" i="8"/>
  <c r="E41" i="8"/>
  <c r="F41" i="8"/>
  <c r="G41" i="8"/>
  <c r="H41" i="8"/>
  <c r="I41" i="8"/>
  <c r="C41" i="8"/>
  <c r="J43" i="7"/>
  <c r="D41" i="7"/>
  <c r="E41" i="7"/>
  <c r="F41" i="7"/>
  <c r="G41" i="7"/>
  <c r="H41" i="7"/>
  <c r="I41" i="7"/>
  <c r="C41" i="7"/>
  <c r="J43" i="6"/>
  <c r="E41" i="6"/>
  <c r="F41" i="6"/>
  <c r="G41" i="6"/>
  <c r="H41" i="6"/>
  <c r="I41" i="6"/>
  <c r="G41" i="5"/>
  <c r="H41" i="5"/>
  <c r="I41" i="5"/>
  <c r="F41" i="5"/>
  <c r="D41" i="9"/>
  <c r="E41" i="9"/>
  <c r="F41" i="9"/>
  <c r="G41" i="9"/>
  <c r="H41" i="9"/>
  <c r="I41" i="9"/>
  <c r="C41" i="9"/>
  <c r="J43" i="5"/>
  <c r="E41" i="5"/>
  <c r="M25" i="9"/>
  <c r="M27" i="9"/>
  <c r="K26" i="9"/>
  <c r="J29" i="10"/>
  <c r="I28" i="10"/>
  <c r="H28" i="10"/>
  <c r="G28" i="10"/>
  <c r="F28" i="10"/>
  <c r="E28" i="10"/>
  <c r="D28" i="10"/>
  <c r="C28" i="10"/>
  <c r="J29" i="8"/>
  <c r="I28" i="8"/>
  <c r="H28" i="8"/>
  <c r="G28" i="8"/>
  <c r="F28" i="8"/>
  <c r="E28" i="8"/>
  <c r="D28" i="8"/>
  <c r="C28" i="8"/>
  <c r="J29" i="7"/>
  <c r="I28" i="7"/>
  <c r="H28" i="7"/>
  <c r="G28" i="7"/>
  <c r="F28" i="7"/>
  <c r="E28" i="7"/>
  <c r="D28" i="7"/>
  <c r="C28" i="7"/>
  <c r="J29" i="6"/>
  <c r="I28" i="6"/>
  <c r="H28" i="6"/>
  <c r="G28" i="6"/>
  <c r="F28" i="6"/>
  <c r="E28" i="6"/>
  <c r="D28" i="6"/>
  <c r="C28" i="6"/>
  <c r="J29" i="5"/>
  <c r="I28" i="5"/>
  <c r="H28" i="5"/>
  <c r="G28" i="5"/>
  <c r="F28" i="5"/>
  <c r="E28" i="5"/>
  <c r="D28" i="5"/>
  <c r="C28" i="5"/>
  <c r="J29" i="9"/>
  <c r="L28" i="9"/>
  <c r="K28" i="9"/>
  <c r="I28" i="9"/>
  <c r="H28" i="9"/>
  <c r="G28" i="9"/>
  <c r="F28" i="9"/>
  <c r="E28" i="9"/>
  <c r="D28" i="9"/>
  <c r="C28" i="9"/>
  <c r="J62" i="10"/>
  <c r="I61" i="10"/>
  <c r="I60" i="10" s="1"/>
  <c r="H61" i="10"/>
  <c r="H60" i="10" s="1"/>
  <c r="G61" i="10"/>
  <c r="G60" i="10" s="1"/>
  <c r="F61" i="10"/>
  <c r="F60" i="10" s="1"/>
  <c r="E61" i="10"/>
  <c r="E60" i="10" s="1"/>
  <c r="D61" i="10"/>
  <c r="D60" i="10" s="1"/>
  <c r="C61" i="10"/>
  <c r="C60" i="10" s="1"/>
  <c r="J59" i="10"/>
  <c r="I58" i="10"/>
  <c r="H58" i="10"/>
  <c r="G58" i="10"/>
  <c r="F58" i="10"/>
  <c r="E58" i="10"/>
  <c r="D58" i="10"/>
  <c r="C58" i="10"/>
  <c r="J57" i="10"/>
  <c r="I56" i="10"/>
  <c r="H56" i="10"/>
  <c r="G56" i="10"/>
  <c r="F56" i="10"/>
  <c r="E56" i="10"/>
  <c r="D56" i="10"/>
  <c r="C56" i="10"/>
  <c r="J55" i="10"/>
  <c r="I54" i="10"/>
  <c r="H54" i="10"/>
  <c r="G54" i="10"/>
  <c r="F54" i="10"/>
  <c r="E54" i="10"/>
  <c r="D54" i="10"/>
  <c r="C54" i="10"/>
  <c r="J53" i="10"/>
  <c r="I52" i="10"/>
  <c r="H52" i="10"/>
  <c r="G52" i="10"/>
  <c r="F52" i="10"/>
  <c r="E52" i="10"/>
  <c r="D52" i="10"/>
  <c r="C52" i="10"/>
  <c r="J48" i="10"/>
  <c r="I47" i="10"/>
  <c r="H47" i="10"/>
  <c r="G47" i="10"/>
  <c r="F47" i="10"/>
  <c r="E47" i="10"/>
  <c r="D47" i="10"/>
  <c r="C47" i="10"/>
  <c r="J46" i="10"/>
  <c r="J45" i="10"/>
  <c r="I44" i="10"/>
  <c r="H44" i="10"/>
  <c r="G44" i="10"/>
  <c r="F44" i="10"/>
  <c r="E44" i="10"/>
  <c r="D44" i="10"/>
  <c r="C44" i="10"/>
  <c r="J42" i="10"/>
  <c r="J39" i="10"/>
  <c r="I38" i="10"/>
  <c r="H38" i="10"/>
  <c r="G38" i="10"/>
  <c r="F38" i="10"/>
  <c r="E38" i="10"/>
  <c r="D38" i="10"/>
  <c r="C38" i="10"/>
  <c r="J37" i="10"/>
  <c r="I36" i="10"/>
  <c r="H36" i="10"/>
  <c r="G36" i="10"/>
  <c r="F36" i="10"/>
  <c r="E36" i="10"/>
  <c r="D36" i="10"/>
  <c r="C36" i="10"/>
  <c r="J35" i="10"/>
  <c r="I34" i="10"/>
  <c r="H34" i="10"/>
  <c r="G34" i="10"/>
  <c r="F34" i="10"/>
  <c r="E34" i="10"/>
  <c r="D34" i="10"/>
  <c r="C34" i="10"/>
  <c r="J33" i="10"/>
  <c r="J32" i="10"/>
  <c r="J31" i="10"/>
  <c r="I30" i="10"/>
  <c r="H30" i="10"/>
  <c r="G30" i="10"/>
  <c r="F30" i="10"/>
  <c r="E30" i="10"/>
  <c r="D30" i="10"/>
  <c r="C30" i="10"/>
  <c r="J27" i="10"/>
  <c r="I26" i="10"/>
  <c r="H26" i="10"/>
  <c r="G26" i="10"/>
  <c r="F26" i="10"/>
  <c r="E26" i="10"/>
  <c r="D26" i="10"/>
  <c r="C26" i="10"/>
  <c r="J25" i="10"/>
  <c r="I24" i="10"/>
  <c r="H24" i="10"/>
  <c r="G24" i="10"/>
  <c r="F24" i="10"/>
  <c r="E24" i="10"/>
  <c r="D24" i="10"/>
  <c r="C24" i="10"/>
  <c r="F23" i="10" l="1"/>
  <c r="J28" i="10"/>
  <c r="J28" i="8"/>
  <c r="G23" i="10"/>
  <c r="G22" i="10" s="1"/>
  <c r="I23" i="10"/>
  <c r="I40" i="10"/>
  <c r="C23" i="10"/>
  <c r="J34" i="10"/>
  <c r="I51" i="10"/>
  <c r="I50" i="10" s="1"/>
  <c r="H23" i="10"/>
  <c r="H22" i="10" s="1"/>
  <c r="C40" i="10"/>
  <c r="D40" i="10"/>
  <c r="G40" i="10"/>
  <c r="E23" i="10"/>
  <c r="J28" i="7"/>
  <c r="J52" i="10"/>
  <c r="J28" i="6"/>
  <c r="D23" i="10"/>
  <c r="E40" i="10"/>
  <c r="J60" i="10"/>
  <c r="H40" i="10"/>
  <c r="C51" i="10"/>
  <c r="C50" i="10" s="1"/>
  <c r="D51" i="10"/>
  <c r="D50" i="10" s="1"/>
  <c r="F40" i="10"/>
  <c r="E51" i="10"/>
  <c r="E50" i="10" s="1"/>
  <c r="J54" i="10"/>
  <c r="J36" i="10"/>
  <c r="J47" i="10"/>
  <c r="J58" i="10"/>
  <c r="J61" i="10"/>
  <c r="F51" i="10"/>
  <c r="F50" i="10" s="1"/>
  <c r="J30" i="10"/>
  <c r="J26" i="10"/>
  <c r="G51" i="10"/>
  <c r="G50" i="10" s="1"/>
  <c r="H51" i="10"/>
  <c r="H50" i="10" s="1"/>
  <c r="J28" i="5"/>
  <c r="J28" i="9"/>
  <c r="J24" i="10"/>
  <c r="J41" i="10"/>
  <c r="J44" i="10"/>
  <c r="J38" i="10"/>
  <c r="J56" i="10"/>
  <c r="H19" i="10" l="1"/>
  <c r="I22" i="10"/>
  <c r="I19" i="10" s="1"/>
  <c r="E22" i="10"/>
  <c r="E19" i="10" s="1"/>
  <c r="C22" i="10"/>
  <c r="C19" i="10" s="1"/>
  <c r="D22" i="10"/>
  <c r="D19" i="10" s="1"/>
  <c r="G19" i="10"/>
  <c r="J50" i="10"/>
  <c r="J40" i="10"/>
  <c r="J51" i="10"/>
  <c r="J23" i="10"/>
  <c r="F22" i="10"/>
  <c r="F19" i="10" s="1"/>
  <c r="J19" i="10" l="1"/>
  <c r="J22" i="10"/>
  <c r="C52" i="6"/>
  <c r="D52" i="6"/>
  <c r="E52" i="6"/>
  <c r="F52" i="6"/>
  <c r="G52" i="6"/>
  <c r="H52" i="6"/>
  <c r="I52" i="6"/>
  <c r="J53" i="6"/>
  <c r="C54" i="6"/>
  <c r="D54" i="6"/>
  <c r="E54" i="6"/>
  <c r="F54" i="6"/>
  <c r="G54" i="6"/>
  <c r="H54" i="6"/>
  <c r="I54" i="6"/>
  <c r="J55" i="6"/>
  <c r="C56" i="6"/>
  <c r="D56" i="6"/>
  <c r="E56" i="6"/>
  <c r="F56" i="6"/>
  <c r="G56" i="6"/>
  <c r="H56" i="6"/>
  <c r="I56" i="6"/>
  <c r="J57" i="6"/>
  <c r="C58" i="6"/>
  <c r="D58" i="6"/>
  <c r="E58" i="6"/>
  <c r="F58" i="6"/>
  <c r="G58" i="6"/>
  <c r="H58" i="6"/>
  <c r="I58" i="6"/>
  <c r="J59" i="6"/>
  <c r="C61" i="6"/>
  <c r="C60" i="6" s="1"/>
  <c r="D61" i="6"/>
  <c r="D60" i="6" s="1"/>
  <c r="E61" i="6"/>
  <c r="E60" i="6" s="1"/>
  <c r="F61" i="6"/>
  <c r="F60" i="6" s="1"/>
  <c r="G61" i="6"/>
  <c r="G60" i="6" s="1"/>
  <c r="H61" i="6"/>
  <c r="H60" i="6" s="1"/>
  <c r="I61" i="6"/>
  <c r="I60" i="6" s="1"/>
  <c r="J56" i="6" l="1"/>
  <c r="D51" i="6"/>
  <c r="D50" i="6" s="1"/>
  <c r="J58" i="6"/>
  <c r="F51" i="6"/>
  <c r="F50" i="6" s="1"/>
  <c r="J54" i="6"/>
  <c r="I51" i="6"/>
  <c r="I50" i="6" s="1"/>
  <c r="E51" i="6"/>
  <c r="E50" i="6" s="1"/>
  <c r="H51" i="6"/>
  <c r="H50" i="6" s="1"/>
  <c r="G51" i="6"/>
  <c r="C51" i="6"/>
  <c r="C50" i="6" s="1"/>
  <c r="G50" i="6"/>
  <c r="J60" i="6"/>
  <c r="J61" i="6"/>
  <c r="J52" i="6"/>
  <c r="J62" i="8"/>
  <c r="I61" i="8"/>
  <c r="I60" i="8" s="1"/>
  <c r="H61" i="8"/>
  <c r="H60" i="8" s="1"/>
  <c r="G61" i="8"/>
  <c r="G60" i="8" s="1"/>
  <c r="F61" i="8"/>
  <c r="F60" i="8" s="1"/>
  <c r="E61" i="8"/>
  <c r="E60" i="8" s="1"/>
  <c r="D61" i="8"/>
  <c r="D60" i="8" s="1"/>
  <c r="C61" i="8"/>
  <c r="C60" i="8" s="1"/>
  <c r="J59" i="8"/>
  <c r="I58" i="8"/>
  <c r="H58" i="8"/>
  <c r="G58" i="8"/>
  <c r="F58" i="8"/>
  <c r="E58" i="8"/>
  <c r="D58" i="8"/>
  <c r="C58" i="8"/>
  <c r="J57" i="8"/>
  <c r="I56" i="8"/>
  <c r="H56" i="8"/>
  <c r="G56" i="8"/>
  <c r="F56" i="8"/>
  <c r="E56" i="8"/>
  <c r="D56" i="8"/>
  <c r="C56" i="8"/>
  <c r="J55" i="8"/>
  <c r="I54" i="8"/>
  <c r="H54" i="8"/>
  <c r="G54" i="8"/>
  <c r="F54" i="8"/>
  <c r="E54" i="8"/>
  <c r="D54" i="8"/>
  <c r="C54" i="8"/>
  <c r="J53" i="8"/>
  <c r="I52" i="8"/>
  <c r="H52" i="8"/>
  <c r="G52" i="8"/>
  <c r="F52" i="8"/>
  <c r="E52" i="8"/>
  <c r="D52" i="8"/>
  <c r="C52" i="8"/>
  <c r="J62" i="7"/>
  <c r="I61" i="7"/>
  <c r="I60" i="7" s="1"/>
  <c r="H61" i="7"/>
  <c r="H60" i="7" s="1"/>
  <c r="G61" i="7"/>
  <c r="G60" i="7" s="1"/>
  <c r="F61" i="7"/>
  <c r="F60" i="7" s="1"/>
  <c r="E61" i="7"/>
  <c r="E60" i="7" s="1"/>
  <c r="D61" i="7"/>
  <c r="D60" i="7" s="1"/>
  <c r="C61" i="7"/>
  <c r="C60" i="7" s="1"/>
  <c r="J59" i="7"/>
  <c r="I58" i="7"/>
  <c r="H58" i="7"/>
  <c r="G58" i="7"/>
  <c r="F58" i="7"/>
  <c r="E58" i="7"/>
  <c r="D58" i="7"/>
  <c r="C58" i="7"/>
  <c r="J57" i="7"/>
  <c r="I56" i="7"/>
  <c r="H56" i="7"/>
  <c r="G56" i="7"/>
  <c r="F56" i="7"/>
  <c r="E56" i="7"/>
  <c r="D56" i="7"/>
  <c r="C56" i="7"/>
  <c r="J55" i="7"/>
  <c r="I54" i="7"/>
  <c r="H54" i="7"/>
  <c r="G54" i="7"/>
  <c r="F54" i="7"/>
  <c r="E54" i="7"/>
  <c r="D54" i="7"/>
  <c r="C54" i="7"/>
  <c r="J53" i="7"/>
  <c r="I52" i="7"/>
  <c r="H52" i="7"/>
  <c r="G52" i="7"/>
  <c r="F52" i="7"/>
  <c r="E52" i="7"/>
  <c r="D52" i="7"/>
  <c r="C52" i="7"/>
  <c r="J62" i="6"/>
  <c r="D58" i="5"/>
  <c r="E58" i="5"/>
  <c r="F58" i="5"/>
  <c r="G58" i="5"/>
  <c r="H58" i="5"/>
  <c r="I58" i="5"/>
  <c r="D56" i="5"/>
  <c r="E56" i="5"/>
  <c r="F56" i="5"/>
  <c r="G56" i="5"/>
  <c r="H56" i="5"/>
  <c r="I56" i="5"/>
  <c r="J57" i="5"/>
  <c r="J59" i="5"/>
  <c r="J53" i="5"/>
  <c r="J55" i="5"/>
  <c r="D52" i="5"/>
  <c r="E52" i="5"/>
  <c r="F52" i="5"/>
  <c r="G52" i="5"/>
  <c r="H52" i="5"/>
  <c r="I52" i="5"/>
  <c r="C58" i="5"/>
  <c r="C56" i="5"/>
  <c r="C52" i="5"/>
  <c r="D51" i="8" l="1"/>
  <c r="D50" i="8" s="1"/>
  <c r="J54" i="7"/>
  <c r="H51" i="7"/>
  <c r="H50" i="7" s="1"/>
  <c r="H51" i="8"/>
  <c r="H50" i="8" s="1"/>
  <c r="J52" i="8"/>
  <c r="J56" i="8"/>
  <c r="J50" i="6"/>
  <c r="J51" i="6"/>
  <c r="J58" i="7"/>
  <c r="J60" i="8"/>
  <c r="J61" i="8"/>
  <c r="J54" i="8"/>
  <c r="J58" i="8"/>
  <c r="J60" i="7"/>
  <c r="J61" i="7"/>
  <c r="J52" i="7"/>
  <c r="J56" i="7"/>
  <c r="D51" i="7"/>
  <c r="D50" i="7" s="1"/>
  <c r="J52" i="5"/>
  <c r="G51" i="8"/>
  <c r="G50" i="8" s="1"/>
  <c r="F51" i="8"/>
  <c r="F50" i="8" s="1"/>
  <c r="C51" i="8"/>
  <c r="C50" i="8" s="1"/>
  <c r="I51" i="8"/>
  <c r="I50" i="8" s="1"/>
  <c r="F51" i="7"/>
  <c r="F50" i="7" s="1"/>
  <c r="C51" i="7"/>
  <c r="C50" i="7" s="1"/>
  <c r="G51" i="7"/>
  <c r="G50" i="7" s="1"/>
  <c r="I51" i="7"/>
  <c r="I50" i="7" s="1"/>
  <c r="J58" i="5"/>
  <c r="E51" i="8"/>
  <c r="E50" i="8" s="1"/>
  <c r="E51" i="7"/>
  <c r="E50" i="7" s="1"/>
  <c r="J56" i="5"/>
  <c r="J51" i="8" l="1"/>
  <c r="J51" i="7"/>
  <c r="J50" i="8"/>
  <c r="J50" i="7"/>
  <c r="J62" i="9"/>
  <c r="L61" i="9"/>
  <c r="L60" i="9" s="1"/>
  <c r="K61" i="9"/>
  <c r="K60" i="9" s="1"/>
  <c r="I61" i="9"/>
  <c r="I60" i="9" s="1"/>
  <c r="H61" i="9"/>
  <c r="H60" i="9" s="1"/>
  <c r="G61" i="9"/>
  <c r="G60" i="9" s="1"/>
  <c r="F61" i="9"/>
  <c r="F60" i="9" s="1"/>
  <c r="E61" i="9"/>
  <c r="E60" i="9" s="1"/>
  <c r="D61" i="9"/>
  <c r="D60" i="9" s="1"/>
  <c r="C61" i="9"/>
  <c r="C60" i="9" s="1"/>
  <c r="J59" i="9"/>
  <c r="N59" i="9" s="1"/>
  <c r="L58" i="9"/>
  <c r="K58" i="9"/>
  <c r="I58" i="9"/>
  <c r="H58" i="9"/>
  <c r="G58" i="9"/>
  <c r="F58" i="9"/>
  <c r="E58" i="9"/>
  <c r="D58" i="9"/>
  <c r="C58" i="9"/>
  <c r="J57" i="9"/>
  <c r="N57" i="9" s="1"/>
  <c r="L56" i="9"/>
  <c r="K56" i="9"/>
  <c r="I56" i="9"/>
  <c r="H56" i="9"/>
  <c r="G56" i="9"/>
  <c r="F56" i="9"/>
  <c r="E56" i="9"/>
  <c r="C56" i="9"/>
  <c r="J55" i="9"/>
  <c r="L54" i="9"/>
  <c r="K54" i="9"/>
  <c r="I54" i="9"/>
  <c r="H54" i="9"/>
  <c r="G54" i="9"/>
  <c r="F54" i="9"/>
  <c r="E54" i="9"/>
  <c r="D54" i="9"/>
  <c r="C54" i="9"/>
  <c r="J53" i="9"/>
  <c r="J52" i="9" s="1"/>
  <c r="L52" i="9"/>
  <c r="K52" i="9"/>
  <c r="I52" i="9"/>
  <c r="H52" i="9"/>
  <c r="G52" i="9"/>
  <c r="F52" i="9"/>
  <c r="E52" i="9"/>
  <c r="D52" i="9"/>
  <c r="C52" i="9"/>
  <c r="J48" i="9"/>
  <c r="L47" i="9"/>
  <c r="K47" i="9"/>
  <c r="I47" i="9"/>
  <c r="H47" i="9"/>
  <c r="G47" i="9"/>
  <c r="F47" i="9"/>
  <c r="E47" i="9"/>
  <c r="D47" i="9"/>
  <c r="C47" i="9"/>
  <c r="J46" i="9"/>
  <c r="J45" i="9"/>
  <c r="L44" i="9"/>
  <c r="K44" i="9"/>
  <c r="I44" i="9"/>
  <c r="H44" i="9"/>
  <c r="G44" i="9"/>
  <c r="F44" i="9"/>
  <c r="E44" i="9"/>
  <c r="D44" i="9"/>
  <c r="C44" i="9"/>
  <c r="J42" i="9"/>
  <c r="L41" i="9"/>
  <c r="K41" i="9"/>
  <c r="J39" i="9"/>
  <c r="L38" i="9"/>
  <c r="K38" i="9"/>
  <c r="I38" i="9"/>
  <c r="H38" i="9"/>
  <c r="G38" i="9"/>
  <c r="F38" i="9"/>
  <c r="E38" i="9"/>
  <c r="D38" i="9"/>
  <c r="C38" i="9"/>
  <c r="J37" i="9"/>
  <c r="L36" i="9"/>
  <c r="K36" i="9"/>
  <c r="I36" i="9"/>
  <c r="H36" i="9"/>
  <c r="G36" i="9"/>
  <c r="F36" i="9"/>
  <c r="E36" i="9"/>
  <c r="D36" i="9"/>
  <c r="C36" i="9"/>
  <c r="J35" i="9"/>
  <c r="L34" i="9"/>
  <c r="K34" i="9"/>
  <c r="I34" i="9"/>
  <c r="H34" i="9"/>
  <c r="G34" i="9"/>
  <c r="F34" i="9"/>
  <c r="E34" i="9"/>
  <c r="D34" i="9"/>
  <c r="C34" i="9"/>
  <c r="J33" i="9"/>
  <c r="J32" i="9"/>
  <c r="J31" i="9"/>
  <c r="L30" i="9"/>
  <c r="K30" i="9"/>
  <c r="I30" i="9"/>
  <c r="H30" i="9"/>
  <c r="G30" i="9"/>
  <c r="F30" i="9"/>
  <c r="E30" i="9"/>
  <c r="D30" i="9"/>
  <c r="C30" i="9"/>
  <c r="J27" i="9"/>
  <c r="N27" i="9" s="1"/>
  <c r="L26" i="9"/>
  <c r="I26" i="9"/>
  <c r="H26" i="9"/>
  <c r="G26" i="9"/>
  <c r="F26" i="9"/>
  <c r="E26" i="9"/>
  <c r="D26" i="9"/>
  <c r="C26" i="9"/>
  <c r="M26" i="9" s="1"/>
  <c r="J25" i="9"/>
  <c r="N25" i="9" s="1"/>
  <c r="L24" i="9"/>
  <c r="K24" i="9"/>
  <c r="I24" i="9"/>
  <c r="H24" i="9"/>
  <c r="G24" i="9"/>
  <c r="F24" i="9"/>
  <c r="E24" i="9"/>
  <c r="E23" i="9" s="1"/>
  <c r="D24" i="9"/>
  <c r="C24" i="9"/>
  <c r="C23" i="9" l="1"/>
  <c r="M24" i="9"/>
  <c r="D23" i="9"/>
  <c r="I23" i="9"/>
  <c r="H23" i="9"/>
  <c r="G23" i="9"/>
  <c r="F23" i="9"/>
  <c r="I40" i="9"/>
  <c r="G40" i="9"/>
  <c r="K40" i="9"/>
  <c r="C40" i="9"/>
  <c r="C51" i="9"/>
  <c r="C50" i="9" s="1"/>
  <c r="J26" i="9"/>
  <c r="N26" i="9" s="1"/>
  <c r="J24" i="9"/>
  <c r="N24" i="9" s="1"/>
  <c r="L40" i="9"/>
  <c r="L23" i="9"/>
  <c r="K23" i="9"/>
  <c r="J38" i="9"/>
  <c r="J36" i="9"/>
  <c r="J34" i="9"/>
  <c r="J30" i="9"/>
  <c r="J41" i="9"/>
  <c r="J44" i="9"/>
  <c r="G51" i="9"/>
  <c r="G50" i="9" s="1"/>
  <c r="E40" i="9"/>
  <c r="J54" i="9"/>
  <c r="E51" i="9"/>
  <c r="E50" i="9" s="1"/>
  <c r="I51" i="9"/>
  <c r="I50" i="9" s="1"/>
  <c r="D40" i="9"/>
  <c r="H40" i="9"/>
  <c r="J47" i="9"/>
  <c r="J56" i="9"/>
  <c r="N56" i="9" s="1"/>
  <c r="K51" i="9"/>
  <c r="K50" i="9" s="1"/>
  <c r="D51" i="9"/>
  <c r="D50" i="9" s="1"/>
  <c r="H51" i="9"/>
  <c r="H50" i="9" s="1"/>
  <c r="J58" i="9"/>
  <c r="N58" i="9" s="1"/>
  <c r="L51" i="9"/>
  <c r="L50" i="9" s="1"/>
  <c r="J60" i="9"/>
  <c r="J61" i="9"/>
  <c r="F40" i="9"/>
  <c r="F51" i="9"/>
  <c r="F50" i="9" s="1"/>
  <c r="G22" i="9" l="1"/>
  <c r="G19" i="9" s="1"/>
  <c r="I22" i="9"/>
  <c r="I19" i="9" s="1"/>
  <c r="C22" i="9"/>
  <c r="C19" i="9" s="1"/>
  <c r="M23" i="9"/>
  <c r="K22" i="9"/>
  <c r="K19" i="9" s="1"/>
  <c r="D22" i="9"/>
  <c r="D19" i="9" s="1"/>
  <c r="L22" i="9"/>
  <c r="L19" i="9" s="1"/>
  <c r="H22" i="9"/>
  <c r="H19" i="9" s="1"/>
  <c r="F22" i="9"/>
  <c r="F19" i="9" s="1"/>
  <c r="J40" i="9"/>
  <c r="J50" i="9"/>
  <c r="N50" i="9" s="1"/>
  <c r="J51" i="9"/>
  <c r="N51" i="9" s="1"/>
  <c r="E22" i="9"/>
  <c r="E19" i="9" s="1"/>
  <c r="J23" i="9"/>
  <c r="M22" i="9" l="1"/>
  <c r="M19" i="9"/>
  <c r="J19" i="9"/>
  <c r="N19" i="9" s="1"/>
  <c r="J22" i="9"/>
  <c r="N22" i="9" s="1"/>
  <c r="N23" i="9"/>
  <c r="J48" i="8" l="1"/>
  <c r="I47" i="8"/>
  <c r="H47" i="8"/>
  <c r="G47" i="8"/>
  <c r="F47" i="8"/>
  <c r="E47" i="8"/>
  <c r="D47" i="8"/>
  <c r="C47" i="8"/>
  <c r="J46" i="8"/>
  <c r="J45" i="8"/>
  <c r="I44" i="8"/>
  <c r="H44" i="8"/>
  <c r="G44" i="8"/>
  <c r="F44" i="8"/>
  <c r="E44" i="8"/>
  <c r="D44" i="8"/>
  <c r="C44" i="8"/>
  <c r="J42" i="8"/>
  <c r="J39" i="8"/>
  <c r="I38" i="8"/>
  <c r="H38" i="8"/>
  <c r="G38" i="8"/>
  <c r="F38" i="8"/>
  <c r="E38" i="8"/>
  <c r="D38" i="8"/>
  <c r="C38" i="8"/>
  <c r="J37" i="8"/>
  <c r="I36" i="8"/>
  <c r="H36" i="8"/>
  <c r="G36" i="8"/>
  <c r="F36" i="8"/>
  <c r="E36" i="8"/>
  <c r="D36" i="8"/>
  <c r="C36" i="8"/>
  <c r="J35" i="8"/>
  <c r="I34" i="8"/>
  <c r="H34" i="8"/>
  <c r="G34" i="8"/>
  <c r="F34" i="8"/>
  <c r="E34" i="8"/>
  <c r="D34" i="8"/>
  <c r="C34" i="8"/>
  <c r="J33" i="8"/>
  <c r="J32" i="8"/>
  <c r="J31" i="8"/>
  <c r="I30" i="8"/>
  <c r="H30" i="8"/>
  <c r="G30" i="8"/>
  <c r="F30" i="8"/>
  <c r="E30" i="8"/>
  <c r="D30" i="8"/>
  <c r="C30" i="8"/>
  <c r="J27" i="8"/>
  <c r="I26" i="8"/>
  <c r="H26" i="8"/>
  <c r="G26" i="8"/>
  <c r="F26" i="8"/>
  <c r="E26" i="8"/>
  <c r="D26" i="8"/>
  <c r="C26" i="8"/>
  <c r="J25" i="8"/>
  <c r="I24" i="8"/>
  <c r="H24" i="8"/>
  <c r="G24" i="8"/>
  <c r="F24" i="8"/>
  <c r="E24" i="8"/>
  <c r="D24" i="8"/>
  <c r="C24" i="8"/>
  <c r="J48" i="7"/>
  <c r="I47" i="7"/>
  <c r="H47" i="7"/>
  <c r="G47" i="7"/>
  <c r="F47" i="7"/>
  <c r="E47" i="7"/>
  <c r="D47" i="7"/>
  <c r="C47" i="7"/>
  <c r="J46" i="7"/>
  <c r="J45" i="7"/>
  <c r="I44" i="7"/>
  <c r="H44" i="7"/>
  <c r="G44" i="7"/>
  <c r="F44" i="7"/>
  <c r="E44" i="7"/>
  <c r="D44" i="7"/>
  <c r="C44" i="7"/>
  <c r="J42" i="7"/>
  <c r="J39" i="7"/>
  <c r="I38" i="7"/>
  <c r="H38" i="7"/>
  <c r="G38" i="7"/>
  <c r="F38" i="7"/>
  <c r="E38" i="7"/>
  <c r="D38" i="7"/>
  <c r="C38" i="7"/>
  <c r="J37" i="7"/>
  <c r="I36" i="7"/>
  <c r="H36" i="7"/>
  <c r="G36" i="7"/>
  <c r="F36" i="7"/>
  <c r="E36" i="7"/>
  <c r="D36" i="7"/>
  <c r="C36" i="7"/>
  <c r="J35" i="7"/>
  <c r="I34" i="7"/>
  <c r="H34" i="7"/>
  <c r="G34" i="7"/>
  <c r="F34" i="7"/>
  <c r="E34" i="7"/>
  <c r="D34" i="7"/>
  <c r="C34" i="7"/>
  <c r="J33" i="7"/>
  <c r="J32" i="7"/>
  <c r="J31" i="7"/>
  <c r="I30" i="7"/>
  <c r="H30" i="7"/>
  <c r="G30" i="7"/>
  <c r="F30" i="7"/>
  <c r="E30" i="7"/>
  <c r="D30" i="7"/>
  <c r="C30" i="7"/>
  <c r="J27" i="7"/>
  <c r="I26" i="7"/>
  <c r="H26" i="7"/>
  <c r="G26" i="7"/>
  <c r="F26" i="7"/>
  <c r="E26" i="7"/>
  <c r="D26" i="7"/>
  <c r="C26" i="7"/>
  <c r="J25" i="7"/>
  <c r="I24" i="7"/>
  <c r="H24" i="7"/>
  <c r="G24" i="7"/>
  <c r="F24" i="7"/>
  <c r="E24" i="7"/>
  <c r="D24" i="7"/>
  <c r="C24" i="7"/>
  <c r="J48" i="6"/>
  <c r="I47" i="6"/>
  <c r="H47" i="6"/>
  <c r="G47" i="6"/>
  <c r="F47" i="6"/>
  <c r="E47" i="6"/>
  <c r="D47" i="6"/>
  <c r="C47" i="6"/>
  <c r="J46" i="6"/>
  <c r="J45" i="6"/>
  <c r="I44" i="6"/>
  <c r="H44" i="6"/>
  <c r="G44" i="6"/>
  <c r="F44" i="6"/>
  <c r="E44" i="6"/>
  <c r="D44" i="6"/>
  <c r="C44" i="6"/>
  <c r="J42" i="6"/>
  <c r="J39" i="6"/>
  <c r="I38" i="6"/>
  <c r="H38" i="6"/>
  <c r="G38" i="6"/>
  <c r="F38" i="6"/>
  <c r="E38" i="6"/>
  <c r="D38" i="6"/>
  <c r="C38" i="6"/>
  <c r="J37" i="6"/>
  <c r="I36" i="6"/>
  <c r="H36" i="6"/>
  <c r="G36" i="6"/>
  <c r="F36" i="6"/>
  <c r="E36" i="6"/>
  <c r="D36" i="6"/>
  <c r="C36" i="6"/>
  <c r="J35" i="6"/>
  <c r="I34" i="6"/>
  <c r="H34" i="6"/>
  <c r="G34" i="6"/>
  <c r="F34" i="6"/>
  <c r="E34" i="6"/>
  <c r="D34" i="6"/>
  <c r="C34" i="6"/>
  <c r="J33" i="6"/>
  <c r="J32" i="6"/>
  <c r="J31" i="6"/>
  <c r="I30" i="6"/>
  <c r="H30" i="6"/>
  <c r="G30" i="6"/>
  <c r="F30" i="6"/>
  <c r="E30" i="6"/>
  <c r="D30" i="6"/>
  <c r="C30" i="6"/>
  <c r="J27" i="6"/>
  <c r="I26" i="6"/>
  <c r="H26" i="6"/>
  <c r="G26" i="6"/>
  <c r="F26" i="6"/>
  <c r="E26" i="6"/>
  <c r="D26" i="6"/>
  <c r="C26" i="6"/>
  <c r="J25" i="6"/>
  <c r="I24" i="6"/>
  <c r="H24" i="6"/>
  <c r="G24" i="6"/>
  <c r="F24" i="6"/>
  <c r="E24" i="6"/>
  <c r="D24" i="6"/>
  <c r="C24" i="6"/>
  <c r="J62" i="5"/>
  <c r="I61" i="5"/>
  <c r="I60" i="5" s="1"/>
  <c r="H61" i="5"/>
  <c r="H60" i="5" s="1"/>
  <c r="G61" i="5"/>
  <c r="G60" i="5" s="1"/>
  <c r="F61" i="5"/>
  <c r="F60" i="5" s="1"/>
  <c r="E61" i="5"/>
  <c r="E60" i="5" s="1"/>
  <c r="D61" i="5"/>
  <c r="D60" i="5" s="1"/>
  <c r="C61" i="5"/>
  <c r="C60" i="5" s="1"/>
  <c r="I54" i="5"/>
  <c r="I51" i="5" s="1"/>
  <c r="H54" i="5"/>
  <c r="H51" i="5" s="1"/>
  <c r="G54" i="5"/>
  <c r="G51" i="5" s="1"/>
  <c r="F54" i="5"/>
  <c r="F51" i="5" s="1"/>
  <c r="E54" i="5"/>
  <c r="D54" i="5"/>
  <c r="D51" i="5" s="1"/>
  <c r="C54" i="5"/>
  <c r="C51" i="5" s="1"/>
  <c r="J48" i="5"/>
  <c r="I47" i="5"/>
  <c r="H47" i="5"/>
  <c r="G47" i="5"/>
  <c r="F47" i="5"/>
  <c r="E47" i="5"/>
  <c r="D47" i="5"/>
  <c r="C47" i="5"/>
  <c r="J46" i="5"/>
  <c r="J45" i="5"/>
  <c r="I44" i="5"/>
  <c r="H44" i="5"/>
  <c r="G44" i="5"/>
  <c r="F44" i="5"/>
  <c r="E44" i="5"/>
  <c r="D44" i="5"/>
  <c r="C44" i="5"/>
  <c r="J42" i="5"/>
  <c r="J39" i="5"/>
  <c r="I38" i="5"/>
  <c r="H38" i="5"/>
  <c r="G38" i="5"/>
  <c r="F38" i="5"/>
  <c r="E38" i="5"/>
  <c r="D38" i="5"/>
  <c r="C38" i="5"/>
  <c r="J37" i="5"/>
  <c r="I36" i="5"/>
  <c r="H36" i="5"/>
  <c r="G36" i="5"/>
  <c r="F36" i="5"/>
  <c r="E36" i="5"/>
  <c r="D36" i="5"/>
  <c r="C36" i="5"/>
  <c r="J35" i="5"/>
  <c r="I34" i="5"/>
  <c r="H34" i="5"/>
  <c r="G34" i="5"/>
  <c r="F34" i="5"/>
  <c r="E34" i="5"/>
  <c r="D34" i="5"/>
  <c r="C34" i="5"/>
  <c r="J33" i="5"/>
  <c r="J32" i="5"/>
  <c r="J31" i="5"/>
  <c r="I30" i="5"/>
  <c r="H30" i="5"/>
  <c r="G30" i="5"/>
  <c r="F30" i="5"/>
  <c r="E30" i="5"/>
  <c r="D30" i="5"/>
  <c r="C30" i="5"/>
  <c r="J27" i="5"/>
  <c r="I26" i="5"/>
  <c r="H26" i="5"/>
  <c r="G26" i="5"/>
  <c r="F26" i="5"/>
  <c r="E26" i="5"/>
  <c r="D26" i="5"/>
  <c r="C26" i="5"/>
  <c r="J25" i="5"/>
  <c r="I24" i="5"/>
  <c r="H24" i="5"/>
  <c r="G24" i="5"/>
  <c r="F24" i="5"/>
  <c r="E24" i="5"/>
  <c r="D24" i="5"/>
  <c r="C24" i="5"/>
  <c r="H23" i="6" l="1"/>
  <c r="C23" i="8"/>
  <c r="G23" i="8"/>
  <c r="F23" i="8"/>
  <c r="H23" i="8"/>
  <c r="I23" i="8"/>
  <c r="I23" i="7"/>
  <c r="E23" i="7"/>
  <c r="G23" i="7"/>
  <c r="F23" i="7"/>
  <c r="H23" i="7"/>
  <c r="I23" i="6"/>
  <c r="C23" i="5"/>
  <c r="E23" i="5"/>
  <c r="D23" i="8"/>
  <c r="C23" i="7"/>
  <c r="D23" i="7"/>
  <c r="C23" i="6"/>
  <c r="D23" i="6"/>
  <c r="D23" i="5"/>
  <c r="E23" i="8"/>
  <c r="G40" i="8"/>
  <c r="G22" i="8" s="1"/>
  <c r="G23" i="6"/>
  <c r="F23" i="6"/>
  <c r="E23" i="6"/>
  <c r="I23" i="5"/>
  <c r="H23" i="5"/>
  <c r="G23" i="5"/>
  <c r="F23" i="5"/>
  <c r="J60" i="5"/>
  <c r="J54" i="5"/>
  <c r="J51" i="5" s="1"/>
  <c r="E51" i="5"/>
  <c r="E50" i="5" s="1"/>
  <c r="J24" i="8"/>
  <c r="J47" i="7"/>
  <c r="J38" i="7"/>
  <c r="I40" i="7"/>
  <c r="D50" i="5"/>
  <c r="H50" i="5"/>
  <c r="J26" i="8"/>
  <c r="J34" i="8"/>
  <c r="J36" i="8"/>
  <c r="J38" i="8"/>
  <c r="C40" i="8"/>
  <c r="J41" i="8"/>
  <c r="I40" i="8"/>
  <c r="H40" i="8"/>
  <c r="J47" i="8"/>
  <c r="E40" i="8"/>
  <c r="D40" i="8"/>
  <c r="J44" i="8"/>
  <c r="J36" i="7"/>
  <c r="J26" i="7"/>
  <c r="G40" i="7"/>
  <c r="F40" i="7"/>
  <c r="J41" i="7"/>
  <c r="E40" i="7"/>
  <c r="C40" i="7"/>
  <c r="H40" i="7"/>
  <c r="D40" i="7"/>
  <c r="E40" i="6"/>
  <c r="I40" i="6"/>
  <c r="G40" i="6"/>
  <c r="C40" i="6"/>
  <c r="J26" i="5"/>
  <c r="J38" i="5"/>
  <c r="C40" i="5"/>
  <c r="J47" i="5"/>
  <c r="I40" i="5"/>
  <c r="G50" i="5"/>
  <c r="F50" i="5"/>
  <c r="C50" i="5"/>
  <c r="I50" i="5"/>
  <c r="J61" i="5"/>
  <c r="H40" i="5"/>
  <c r="G40" i="5"/>
  <c r="J44" i="6"/>
  <c r="J36" i="6"/>
  <c r="D40" i="5"/>
  <c r="J38" i="6"/>
  <c r="J41" i="6"/>
  <c r="J34" i="6"/>
  <c r="J41" i="5"/>
  <c r="F40" i="5"/>
  <c r="E40" i="5"/>
  <c r="J30" i="8"/>
  <c r="J24" i="7"/>
  <c r="J47" i="6"/>
  <c r="D40" i="6"/>
  <c r="H40" i="6"/>
  <c r="J30" i="6"/>
  <c r="J26" i="6"/>
  <c r="J24" i="6"/>
  <c r="J24" i="5"/>
  <c r="J36" i="5"/>
  <c r="J44" i="5"/>
  <c r="J34" i="7"/>
  <c r="J30" i="5"/>
  <c r="F40" i="6"/>
  <c r="J30" i="7"/>
  <c r="F40" i="8"/>
  <c r="J34" i="5"/>
  <c r="J44" i="7"/>
  <c r="H22" i="5" l="1"/>
  <c r="H19" i="5" s="1"/>
  <c r="E22" i="7"/>
  <c r="E19" i="7" s="1"/>
  <c r="C22" i="7"/>
  <c r="C19" i="7" s="1"/>
  <c r="I22" i="7"/>
  <c r="I19" i="7" s="1"/>
  <c r="G22" i="7"/>
  <c r="G19" i="7" s="1"/>
  <c r="I22" i="8"/>
  <c r="I19" i="8" s="1"/>
  <c r="F22" i="7"/>
  <c r="F19" i="7" s="1"/>
  <c r="C22" i="8"/>
  <c r="C19" i="8" s="1"/>
  <c r="E22" i="8"/>
  <c r="G19" i="8"/>
  <c r="C22" i="6"/>
  <c r="C19" i="6" s="1"/>
  <c r="I22" i="6"/>
  <c r="I19" i="6" s="1"/>
  <c r="C22" i="5"/>
  <c r="C19" i="5" s="1"/>
  <c r="H22" i="8"/>
  <c r="H19" i="8" s="1"/>
  <c r="J23" i="8"/>
  <c r="D22" i="8"/>
  <c r="D19" i="8" s="1"/>
  <c r="J40" i="8"/>
  <c r="J23" i="7"/>
  <c r="J40" i="7"/>
  <c r="H22" i="7"/>
  <c r="H19" i="7" s="1"/>
  <c r="D22" i="7"/>
  <c r="D19" i="7" s="1"/>
  <c r="E22" i="6"/>
  <c r="E19" i="6" s="1"/>
  <c r="G22" i="6"/>
  <c r="G19" i="6" s="1"/>
  <c r="D22" i="6"/>
  <c r="D19" i="6" s="1"/>
  <c r="I22" i="5"/>
  <c r="I19" i="5" s="1"/>
  <c r="J50" i="5"/>
  <c r="J40" i="5"/>
  <c r="G22" i="5"/>
  <c r="G19" i="5" s="1"/>
  <c r="F22" i="5"/>
  <c r="F19" i="5" s="1"/>
  <c r="D22" i="5"/>
  <c r="D19" i="5" s="1"/>
  <c r="J40" i="6"/>
  <c r="H22" i="6"/>
  <c r="H19" i="6" s="1"/>
  <c r="J23" i="6"/>
  <c r="J23" i="5"/>
  <c r="E22" i="5"/>
  <c r="E19" i="5" s="1"/>
  <c r="F22" i="6"/>
  <c r="F19" i="6" s="1"/>
  <c r="F22" i="8"/>
  <c r="F19" i="8" s="1"/>
  <c r="J22" i="8" l="1"/>
  <c r="E19" i="8"/>
  <c r="J19" i="8" s="1"/>
  <c r="J22" i="7"/>
  <c r="J19" i="7"/>
  <c r="J22" i="5"/>
  <c r="J19" i="5"/>
  <c r="J19" i="6"/>
  <c r="J22" i="6"/>
</calcChain>
</file>

<file path=xl/sharedStrings.xml><?xml version="1.0" encoding="utf-8"?>
<sst xmlns="http://schemas.openxmlformats.org/spreadsheetml/2006/main" count="368" uniqueCount="61">
  <si>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</si>
  <si>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</si>
  <si>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</si>
  <si>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</si>
  <si>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</si>
  <si>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</si>
  <si>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</si>
  <si>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</si>
  <si>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</si>
  <si>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</si>
  <si>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</si>
  <si>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</si>
  <si>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</si>
  <si>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</si>
  <si>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</si>
  <si>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</si>
  <si>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</si>
  <si>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</si>
  <si>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</si>
  <si>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</si>
  <si>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</si>
  <si>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</si>
  <si>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</si>
  <si>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</si>
  <si>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</si>
  <si>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</si>
  <si>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</si>
  <si>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</si>
  <si>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</si>
  <si>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</si>
  <si>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</si>
  <si>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</si>
  <si>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</si>
  <si>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</si>
  <si>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TP Puerto Maldonado - ENAPU</t>
  </si>
  <si>
    <t>&gt;100%</t>
  </si>
  <si>
    <t>TP Salaverry - STI</t>
  </si>
  <si>
    <t>TP Pucallpa -LPO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</si>
  <si>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</si>
  <si>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</si>
  <si>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</si>
  <si>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</si>
  <si>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</si>
  <si>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</si>
  <si>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</si>
  <si>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</si>
  <si>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</si>
  <si>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</si>
  <si>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</si>
  <si>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</si>
  <si>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TEUs
(Set-25)</t>
  </si>
  <si>
    <t>Unidades
(Set-25)</t>
  </si>
  <si>
    <t>TM
(Set-25)</t>
  </si>
  <si>
    <t>Total
TM
(Set-25)</t>
  </si>
  <si>
    <t>TP Pucallpa  - LPO</t>
  </si>
  <si>
    <t>TP Júpiter</t>
  </si>
  <si>
    <t>TP Pucallpa - LPO</t>
  </si>
  <si>
    <t>TOTAL
TEUS
(Set-24)</t>
  </si>
  <si>
    <t>TOTAL
TM
(Set-24)</t>
  </si>
  <si>
    <t>%
VARIACIÓN TEUS
(Set -2025/2024)</t>
  </si>
  <si>
    <t>%
VARIACIÓN TM 
(Set - 2025/2024)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</si>
</sst>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4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0" borderId="17" xfId="1" applyNumberFormat="1" applyFont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64</xdr:row>
      <xdr:rowOff>77107</xdr:rowOff>
    </xdr:from>
    <xdr:to>
      <xdr:col>14</xdr:col>
      <xdr:colOff>40821</xdr:colOff>
      <xdr:row>66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089B9B-3484-49E0-9D56-DDD993F40D74}"/>
            </a:ext>
          </a:extLst>
        </xdr:cNvPr>
        <xdr:cNvSpPr>
          <a:spLocks noChangeArrowheads="1"/>
        </xdr:cNvSpPr>
      </xdr:nvSpPr>
      <xdr:spPr bwMode="auto">
        <a:xfrm>
          <a:off x="294217" y="10417024"/>
          <a:ext cx="17367854" cy="293310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AD6A59-89A8-421E-9ED3-6C46D7BE3904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713CC615-C0DE-4814-AC43-D4EC3FF4BD78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4BE07D02-A567-43D8-A54D-F1823AC5B70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225" y="933451"/>
          <a:ext cx="17297400" cy="97155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SETIEMBRE 2025 / 2024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CD202C5C-B4C1-455C-B076-AC120D23DDAF}"/>
            </a:ext>
          </a:extLst>
        </xdr:cNvPr>
        <xdr:cNvSpPr txBox="1">
          <a:spLocks noChangeArrowheads="1"/>
        </xdr:cNvSpPr>
      </xdr:nvSpPr>
      <xdr:spPr bwMode="auto">
        <a:xfrm>
          <a:off x="285749" y="1060588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EB9055CC-972F-4813-91A9-E0F98C51B6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7E02E46-AF53-4F74-B1AF-E2E9E5B092DF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03F0C8D-148A-4A93-BB92-2767B7EE049D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E2B2A02F-1053-46BB-9AFF-AD3287765F78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77D25F9D-1A3F-4F47-940B-72BCC1677DF3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2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2CCB5809-326A-4657-B87F-0E306BFE0E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62519C92-39D3-4C57-8B90-4C9AF3E0505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chemeClr val="accent5">
                <a:lumMod val="40000"/>
                <a:lumOff val="60000"/>
                <a:alpha val="99000"/>
              </a:scheme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6350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SETIEMBRE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5719FD-9A28-4C2C-97A8-B631429F1964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61CBA19-9A20-4CC0-B9FE-A81FF0C22922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A1601477-44BF-4B0B-9918-5CB642513747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9D3E5CBA-DF69-4D1A-8172-0A99BAB854EB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3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CC2AE8E5-B1DB-422F-8F1B-7E895648EF1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AADD339E-8B5B-4EFE-8E73-5BFF32BAC0D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rgbClr val="92CEF8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SETIEMBRE 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BC4A05B-2318-4901-BB23-9C5DD581421C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A82A42C-311B-4A55-ABD2-812868FB9BC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3D16166F-3BB1-4B87-9A56-9C057F5EA88E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B0D57225-444E-44EC-8DCA-D50248EBA9A9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4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BC60F3E6-091B-4063-9D70-8BB523227C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F42C495-DE69-4B59-A4AD-791D75CB175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5000">
              <a:srgbClr val="008CEE"/>
            </a:gs>
            <a:gs pos="67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SETIEMBRE 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46423B-3C9A-4E75-973E-E730F8216A20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45A3F8-3D6F-4449-B37C-15F06A104E1C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91130CE1-AA3C-47F1-9E66-AB8AB601E6CF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459056BC-625A-46EE-B231-9C4687511E95}"/>
            </a:ext>
          </a:extLst>
        </xdr:cNvPr>
        <xdr:cNvSpPr txBox="1">
          <a:spLocks noChangeArrowheads="1"/>
        </xdr:cNvSpPr>
      </xdr:nvSpPr>
      <xdr:spPr bwMode="auto">
        <a:xfrm>
          <a:off x="260638" y="10439626"/>
          <a:ext cx="567531" cy="1608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5839027D-22EF-4D0F-A4A6-57EB09AC3F9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9772DE6B-1072-43AD-953D-F6E641D49F9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SETIEMBRE 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64F914B-E108-4E4D-ACBB-1B244510F67D}"/>
            </a:ext>
          </a:extLst>
        </xdr:cNvPr>
        <xdr:cNvSpPr>
          <a:spLocks noChangeArrowheads="1"/>
        </xdr:cNvSpPr>
      </xdr:nvSpPr>
      <xdr:spPr bwMode="auto">
        <a:xfrm>
          <a:off x="254000" y="10207999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8F68D22-C694-42E5-8040-48CB6BEBC7E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8B006C7D-0C90-4DD1-B4E8-9095B22A959B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D990D6F-CF5C-449D-9E7A-2C5DC6AB6339}"/>
            </a:ext>
          </a:extLst>
        </xdr:cNvPr>
        <xdr:cNvSpPr txBox="1">
          <a:spLocks noChangeArrowheads="1"/>
        </xdr:cNvSpPr>
      </xdr:nvSpPr>
      <xdr:spPr bwMode="auto">
        <a:xfrm>
          <a:off x="260638" y="10272506"/>
          <a:ext cx="566665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D2522BAE-49D5-485C-A461-311D490E2D8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18DDB7E-682F-4104-A070-ED6D64D9B68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SETIEMBRE 2025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E708-A82C-4385-9269-DA9F85A220B0}">
  <dimension ref="A4:V78"/>
  <sheetViews>
    <sheetView showGridLines="0" tabSelected="1" topLeftCell="A15" zoomScale="80" zoomScaleNormal="80" zoomScaleSheetLayoutView="100" workbookViewId="0">
      <selection activeCell="A55" sqref="A55:XFD55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4414062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4414062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4414062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4414062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4414062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4414062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4414062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4414062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4414062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4414062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4414062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4414062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4414062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4414062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4414062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4414062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4414062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4414062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4414062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4414062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4414062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4414062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4414062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4414062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4414062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4414062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4414062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4414062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4414062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4414062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4414062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4414062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4414062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4414062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4414062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4414062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4414062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4414062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4414062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4414062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4414062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4414062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4414062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4414062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4414062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4414062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4414062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4414062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4414062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4414062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4414062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4414062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4414062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4414062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4414062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4414062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4414062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4414062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4414062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4414062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4414062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4414062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4414062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4414062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4414062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4414062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4414062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4414062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4414062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4414062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4414062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4414062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4414062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4414062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4414062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4414062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4414062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4414062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4414062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4414062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4414062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4414062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4414062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4414062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4414062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4414062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4414062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4414062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4414062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4414062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4414062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4414062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4414062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4414062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4414062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4414062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4414062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4414062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4414062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4414062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4414062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4414062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4414062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4414062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4414062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4414062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4414062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4414062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4414062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4414062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4414062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4414062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4414062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4414062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4414062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4414062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4414062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4414062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4414062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4414062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4414062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4414062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4414062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4414062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4414062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4414062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4414062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44140625" style="3"/>
  </cols>
  <sheetData>
    <row r="4" spans="2:14" x14ac:dyDescent="0.2">
      <c r="I4" s="3" t="s">
        <v>44</v>
      </c>
    </row>
    <row r="10" spans="2:14" ht="12" x14ac:dyDescent="0.25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2:14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2:14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  <c r="K15" s="78" t="s">
        <v>57</v>
      </c>
      <c r="L15" s="78" t="s">
        <v>58</v>
      </c>
      <c r="M15" s="81" t="s">
        <v>59</v>
      </c>
      <c r="N15" s="81" t="s">
        <v>60</v>
      </c>
    </row>
    <row r="16" spans="2:14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  <c r="K16" s="79"/>
      <c r="L16" s="79"/>
      <c r="M16" s="82"/>
      <c r="N16" s="82"/>
    </row>
    <row r="17" spans="2:20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  <c r="K17" s="80"/>
      <c r="L17" s="80"/>
      <c r="M17" s="83"/>
      <c r="N17" s="83"/>
    </row>
    <row r="18" spans="2:20" ht="8.25" customHeight="1" thickBot="1" x14ac:dyDescent="0.25">
      <c r="B18" s="20"/>
      <c r="C18" s="7"/>
      <c r="D18" s="7"/>
      <c r="H18" s="2"/>
      <c r="I18" s="2"/>
      <c r="J18" s="7"/>
      <c r="K18" s="7"/>
      <c r="L18" s="8"/>
    </row>
    <row r="19" spans="2:20" ht="14.4" thickBot="1" x14ac:dyDescent="0.25">
      <c r="B19" s="21" t="s">
        <v>6</v>
      </c>
      <c r="C19" s="22">
        <f t="shared" ref="C19:I19" si="0">+C22+C50</f>
        <v>351957</v>
      </c>
      <c r="D19" s="22">
        <f t="shared" si="0"/>
        <v>203461</v>
      </c>
      <c r="E19" s="22">
        <f t="shared" si="0"/>
        <v>3294436.2402399997</v>
      </c>
      <c r="F19" s="22">
        <f t="shared" si="0"/>
        <v>237325.74723333336</v>
      </c>
      <c r="G19" s="22">
        <f t="shared" si="0"/>
        <v>2200578.0200000005</v>
      </c>
      <c r="H19" s="22">
        <f t="shared" si="0"/>
        <v>220426.25400000002</v>
      </c>
      <c r="I19" s="22">
        <f t="shared" si="0"/>
        <v>41353.485099999998</v>
      </c>
      <c r="J19" s="22">
        <f>SUM(E19:I19)</f>
        <v>5994119.7465733336</v>
      </c>
      <c r="K19" s="52">
        <f>+K22+K50</f>
        <v>282634</v>
      </c>
      <c r="L19" s="52">
        <f>+L22+L50</f>
        <v>5595448.6439799992</v>
      </c>
      <c r="M19" s="63">
        <f>(C19/K19)-1</f>
        <v>0.24527480770183341</v>
      </c>
      <c r="N19" s="64">
        <f>(J19/L19)-1</f>
        <v>7.1249175528088182E-2</v>
      </c>
    </row>
    <row r="20" spans="2:20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</row>
    <row r="21" spans="2:20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Q21" s="29"/>
      <c r="R21" s="11"/>
    </row>
    <row r="22" spans="2:20" ht="13.8" thickBot="1" x14ac:dyDescent="0.25">
      <c r="B22" s="30" t="s">
        <v>8</v>
      </c>
      <c r="C22" s="31">
        <f t="shared" ref="C22:L22" si="1">+C23+C40</f>
        <v>351957</v>
      </c>
      <c r="D22" s="31">
        <f t="shared" si="1"/>
        <v>203461</v>
      </c>
      <c r="E22" s="31">
        <f t="shared" si="1"/>
        <v>3294436.2402399997</v>
      </c>
      <c r="F22" s="31">
        <f t="shared" si="1"/>
        <v>235270.04390000002</v>
      </c>
      <c r="G22" s="31">
        <f t="shared" si="1"/>
        <v>2200578.0200000005</v>
      </c>
      <c r="H22" s="31">
        <f t="shared" si="1"/>
        <v>220419.25400000002</v>
      </c>
      <c r="I22" s="31">
        <f t="shared" si="1"/>
        <v>41353.485099999998</v>
      </c>
      <c r="J22" s="32">
        <f t="shared" si="1"/>
        <v>5992057.0432400005</v>
      </c>
      <c r="K22" s="53">
        <f t="shared" si="1"/>
        <v>282634</v>
      </c>
      <c r="L22" s="53">
        <f t="shared" si="1"/>
        <v>5592207.8039799994</v>
      </c>
      <c r="M22" s="65">
        <f>(C22/K22)-1</f>
        <v>0.24527480770183341</v>
      </c>
      <c r="N22" s="65">
        <f>(J22/L22)-1</f>
        <v>7.1501141101270704E-2</v>
      </c>
      <c r="Q22" s="16"/>
    </row>
    <row r="23" spans="2:20" ht="13.8" thickBot="1" x14ac:dyDescent="0.3">
      <c r="B23" s="59" t="s">
        <v>9</v>
      </c>
      <c r="C23" s="60">
        <f t="shared" ref="C23:I23" si="2">C24+C30+C36+C38+C34+C26+C28</f>
        <v>350495</v>
      </c>
      <c r="D23" s="60">
        <f t="shared" si="2"/>
        <v>202730</v>
      </c>
      <c r="E23" s="60">
        <f t="shared" si="2"/>
        <v>3282855.4002399999</v>
      </c>
      <c r="F23" s="60">
        <f t="shared" si="2"/>
        <v>223394.56390000001</v>
      </c>
      <c r="G23" s="60">
        <f t="shared" si="2"/>
        <v>2200578.0200000005</v>
      </c>
      <c r="H23" s="60">
        <f t="shared" si="2"/>
        <v>215143.98400000003</v>
      </c>
      <c r="I23" s="60">
        <f t="shared" si="2"/>
        <v>40990.485099999998</v>
      </c>
      <c r="J23" s="61">
        <f t="shared" ref="J23:J46" si="3">SUM(E23:I23)</f>
        <v>5962962.4532400006</v>
      </c>
      <c r="K23" s="54">
        <f>K24+K30+K34+K36+K38+K26</f>
        <v>281934</v>
      </c>
      <c r="L23" s="54">
        <f>L24+L30+L34+L36+L38+L26</f>
        <v>5553679.0839799996</v>
      </c>
      <c r="M23" s="65">
        <f t="shared" ref="M23:M48" si="4">(C23/K23)-1</f>
        <v>0.2431810281839013</v>
      </c>
      <c r="N23" s="65">
        <f t="shared" ref="N23:N59" si="5">(J23/L23)-1</f>
        <v>7.3695898353329348E-2</v>
      </c>
      <c r="Q23" s="16"/>
    </row>
    <row r="24" spans="2:20" ht="13.8" thickBot="1" x14ac:dyDescent="0.25">
      <c r="B24" s="10" t="s">
        <v>10</v>
      </c>
      <c r="C24" s="33">
        <f t="shared" ref="C24:I24" si="6">C25</f>
        <v>35743</v>
      </c>
      <c r="D24" s="33">
        <f t="shared" si="6"/>
        <v>20075</v>
      </c>
      <c r="E24" s="33">
        <f t="shared" si="6"/>
        <v>190831.76400000002</v>
      </c>
      <c r="F24" s="33">
        <f t="shared" si="6"/>
        <v>7596.0999999999995</v>
      </c>
      <c r="G24" s="33">
        <f t="shared" si="6"/>
        <v>63026.919999999991</v>
      </c>
      <c r="H24" s="33">
        <f t="shared" si="6"/>
        <v>12807.754000000001</v>
      </c>
      <c r="I24" s="33">
        <f t="shared" si="6"/>
        <v>0</v>
      </c>
      <c r="J24" s="33">
        <f t="shared" si="3"/>
        <v>274262.538</v>
      </c>
      <c r="K24" s="54">
        <f>K25</f>
        <v>22691</v>
      </c>
      <c r="L24" s="54">
        <f>L25</f>
        <v>197082.473</v>
      </c>
      <c r="M24" s="65">
        <f t="shared" si="4"/>
        <v>0.575206028822</v>
      </c>
      <c r="N24" s="65">
        <f t="shared" si="5"/>
        <v>0.39161303298644934</v>
      </c>
      <c r="Q24" s="16"/>
    </row>
    <row r="25" spans="2:20" s="11" customFormat="1" ht="12.6" thickBot="1" x14ac:dyDescent="0.25">
      <c r="B25" s="34" t="s">
        <v>11</v>
      </c>
      <c r="C25" s="12">
        <v>35743</v>
      </c>
      <c r="D25" s="12">
        <v>20075</v>
      </c>
      <c r="E25" s="12">
        <v>190831.76400000002</v>
      </c>
      <c r="F25" s="35">
        <v>7596.0999999999995</v>
      </c>
      <c r="G25" s="36">
        <v>63026.919999999991</v>
      </c>
      <c r="H25" s="35">
        <v>12807.754000000001</v>
      </c>
      <c r="I25" s="35">
        <v>0</v>
      </c>
      <c r="J25" s="33">
        <f t="shared" si="3"/>
        <v>274262.538</v>
      </c>
      <c r="K25" s="55">
        <v>22691</v>
      </c>
      <c r="L25" s="55">
        <v>197082.473</v>
      </c>
      <c r="M25" s="65">
        <f t="shared" si="4"/>
        <v>0.575206028822</v>
      </c>
      <c r="N25" s="65">
        <f t="shared" si="5"/>
        <v>0.39161303298644934</v>
      </c>
      <c r="T25" s="37"/>
    </row>
    <row r="26" spans="2:20" s="11" customFormat="1" ht="13.8" thickBot="1" x14ac:dyDescent="0.25">
      <c r="B26" s="10" t="s">
        <v>12</v>
      </c>
      <c r="C26" s="33">
        <f t="shared" ref="C26:D26" si="7">C27</f>
        <v>476</v>
      </c>
      <c r="D26" s="33">
        <f t="shared" si="7"/>
        <v>243</v>
      </c>
      <c r="E26" s="33">
        <f>E27</f>
        <v>2056.92</v>
      </c>
      <c r="F26" s="33">
        <f>F27</f>
        <v>4093.16</v>
      </c>
      <c r="G26" s="33">
        <f>G27</f>
        <v>457974.94</v>
      </c>
      <c r="H26" s="33">
        <f>H27</f>
        <v>3238.14</v>
      </c>
      <c r="I26" s="33">
        <f>I27</f>
        <v>0</v>
      </c>
      <c r="J26" s="33">
        <f t="shared" si="3"/>
        <v>467363.16000000003</v>
      </c>
      <c r="K26" s="54">
        <f>K27</f>
        <v>670</v>
      </c>
      <c r="L26" s="54">
        <f>L27</f>
        <v>335412.84600000008</v>
      </c>
      <c r="M26" s="65">
        <f t="shared" si="4"/>
        <v>-0.28955223880597014</v>
      </c>
      <c r="N26" s="65">
        <f t="shared" si="5"/>
        <v>0.39339672160320283</v>
      </c>
      <c r="T26" s="37"/>
    </row>
    <row r="27" spans="2:20" s="37" customFormat="1" ht="12.6" thickBot="1" x14ac:dyDescent="0.25">
      <c r="B27" s="38" t="s">
        <v>36</v>
      </c>
      <c r="C27" s="12">
        <v>476</v>
      </c>
      <c r="D27" s="12">
        <v>243</v>
      </c>
      <c r="E27" s="36">
        <v>2056.92</v>
      </c>
      <c r="F27" s="35">
        <v>4093.16</v>
      </c>
      <c r="G27" s="36">
        <v>457974.94</v>
      </c>
      <c r="H27" s="35">
        <v>3238.14</v>
      </c>
      <c r="I27" s="35">
        <v>0</v>
      </c>
      <c r="J27" s="33">
        <f t="shared" si="3"/>
        <v>467363.16000000003</v>
      </c>
      <c r="K27" s="55">
        <v>670</v>
      </c>
      <c r="L27" s="55">
        <v>335412.84600000008</v>
      </c>
      <c r="M27" s="65">
        <f t="shared" si="4"/>
        <v>-0.28955223880597014</v>
      </c>
      <c r="N27" s="65">
        <f t="shared" si="5"/>
        <v>0.39339672160320283</v>
      </c>
    </row>
    <row r="28" spans="2:20" s="37" customFormat="1" ht="13.8" thickBot="1" x14ac:dyDescent="0.25">
      <c r="B28" s="10" t="s">
        <v>45</v>
      </c>
      <c r="C28" s="33">
        <f t="shared" ref="C28:I28" si="8">C29</f>
        <v>32954</v>
      </c>
      <c r="D28" s="33">
        <f t="shared" si="8"/>
        <v>18181</v>
      </c>
      <c r="E28" s="33">
        <f t="shared" si="8"/>
        <v>303473.40499999997</v>
      </c>
      <c r="F28" s="33">
        <f t="shared" si="8"/>
        <v>6557.2</v>
      </c>
      <c r="G28" s="33">
        <f t="shared" si="8"/>
        <v>68163.100000000006</v>
      </c>
      <c r="H28" s="33">
        <f t="shared" si="8"/>
        <v>0</v>
      </c>
      <c r="I28" s="33">
        <f t="shared" si="8"/>
        <v>3991.1000000000004</v>
      </c>
      <c r="J28" s="33">
        <f t="shared" ref="J28:J29" si="9">SUM(E28:I28)</f>
        <v>382184.80499999993</v>
      </c>
      <c r="K28" s="54">
        <f>K29</f>
        <v>0</v>
      </c>
      <c r="L28" s="54">
        <f>L29</f>
        <v>0</v>
      </c>
      <c r="M28" s="65" t="s">
        <v>13</v>
      </c>
      <c r="N28" s="65" t="s">
        <v>13</v>
      </c>
    </row>
    <row r="29" spans="2:20" s="37" customFormat="1" ht="12.6" thickBot="1" x14ac:dyDescent="0.25">
      <c r="B29" s="40" t="s">
        <v>47</v>
      </c>
      <c r="C29" s="12">
        <v>32954</v>
      </c>
      <c r="D29" s="12">
        <v>18181</v>
      </c>
      <c r="E29" s="12">
        <v>303473.40499999997</v>
      </c>
      <c r="F29" s="35">
        <v>6557.2</v>
      </c>
      <c r="G29" s="36">
        <v>68163.100000000006</v>
      </c>
      <c r="H29" s="35"/>
      <c r="I29" s="35">
        <v>3991.1000000000004</v>
      </c>
      <c r="J29" s="33">
        <f t="shared" si="9"/>
        <v>382184.80499999993</v>
      </c>
      <c r="K29" s="55">
        <v>0</v>
      </c>
      <c r="L29" s="55">
        <v>0</v>
      </c>
      <c r="M29" s="65" t="s">
        <v>13</v>
      </c>
      <c r="N29" s="65" t="s">
        <v>13</v>
      </c>
    </row>
    <row r="30" spans="2:20" ht="13.8" thickBot="1" x14ac:dyDescent="0.25">
      <c r="B30" s="10" t="s">
        <v>14</v>
      </c>
      <c r="C30" s="39">
        <f t="shared" ref="C30:D30" si="10">SUM(C31:C33)</f>
        <v>274374</v>
      </c>
      <c r="D30" s="39">
        <f t="shared" si="10"/>
        <v>160611</v>
      </c>
      <c r="E30" s="39">
        <f t="shared" ref="E30:I30" si="11">SUM(E31:E33)</f>
        <v>2715998.1742400005</v>
      </c>
      <c r="F30" s="39">
        <f t="shared" si="11"/>
        <v>168384.9509</v>
      </c>
      <c r="G30" s="39">
        <f t="shared" si="11"/>
        <v>684412.13000000012</v>
      </c>
      <c r="H30" s="39">
        <f t="shared" si="11"/>
        <v>168107.20600000001</v>
      </c>
      <c r="I30" s="39">
        <f t="shared" si="11"/>
        <v>36999.3851</v>
      </c>
      <c r="J30" s="33">
        <f t="shared" si="3"/>
        <v>3773901.8462400013</v>
      </c>
      <c r="K30" s="54">
        <f>SUM(K31:K33)</f>
        <v>250752</v>
      </c>
      <c r="L30" s="54">
        <f>SUM(L31:L33)</f>
        <v>3864602.9939799998</v>
      </c>
      <c r="M30" s="65">
        <f t="shared" si="4"/>
        <v>9.420463246554367E-2</v>
      </c>
      <c r="N30" s="65">
        <f t="shared" si="5"/>
        <v>-2.3469719368661268E-2</v>
      </c>
    </row>
    <row r="31" spans="2:20" s="11" customFormat="1" ht="12.6" thickBot="1" x14ac:dyDescent="0.25">
      <c r="B31" s="40" t="s">
        <v>15</v>
      </c>
      <c r="C31" s="12">
        <v>114544</v>
      </c>
      <c r="D31" s="12">
        <v>66627</v>
      </c>
      <c r="E31" s="12">
        <v>949219.51</v>
      </c>
      <c r="F31" s="35">
        <v>168384.9509</v>
      </c>
      <c r="G31" s="36">
        <v>503110.05000000005</v>
      </c>
      <c r="H31" s="35">
        <v>168107.20600000001</v>
      </c>
      <c r="I31" s="35">
        <v>36999.3851</v>
      </c>
      <c r="J31" s="33">
        <f t="shared" si="3"/>
        <v>1825821.1020000002</v>
      </c>
      <c r="K31" s="55">
        <v>82620</v>
      </c>
      <c r="L31" s="55">
        <v>1732113.0992999999</v>
      </c>
      <c r="M31" s="65">
        <f t="shared" si="4"/>
        <v>0.38639554587267</v>
      </c>
      <c r="N31" s="65">
        <f t="shared" si="5"/>
        <v>5.4100394909472493E-2</v>
      </c>
      <c r="T31" s="37"/>
    </row>
    <row r="32" spans="2:20" s="11" customFormat="1" ht="12.6" thickBot="1" x14ac:dyDescent="0.25">
      <c r="B32" s="40" t="s">
        <v>16</v>
      </c>
      <c r="C32" s="12">
        <v>159830</v>
      </c>
      <c r="D32" s="12">
        <v>93984</v>
      </c>
      <c r="E32" s="12">
        <v>1766778.6642400003</v>
      </c>
      <c r="F32" s="35">
        <v>0</v>
      </c>
      <c r="G32" s="35">
        <v>0</v>
      </c>
      <c r="H32" s="35">
        <v>0</v>
      </c>
      <c r="I32" s="35">
        <v>0</v>
      </c>
      <c r="J32" s="33">
        <f t="shared" si="3"/>
        <v>1766778.6642400003</v>
      </c>
      <c r="K32" s="55">
        <v>168132</v>
      </c>
      <c r="L32" s="55">
        <v>1850570.6646799999</v>
      </c>
      <c r="M32" s="65">
        <f t="shared" si="4"/>
        <v>-4.9377869768991056E-2</v>
      </c>
      <c r="N32" s="65">
        <f t="shared" si="5"/>
        <v>-4.5279006113764897E-2</v>
      </c>
      <c r="T32" s="37"/>
    </row>
    <row r="33" spans="1:22" s="11" customFormat="1" ht="12.6" thickBot="1" x14ac:dyDescent="0.2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181302.08000000002</v>
      </c>
      <c r="H33" s="35">
        <v>0</v>
      </c>
      <c r="I33" s="35">
        <v>0</v>
      </c>
      <c r="J33" s="33">
        <f t="shared" si="3"/>
        <v>181302.08000000002</v>
      </c>
      <c r="K33" s="55">
        <v>0</v>
      </c>
      <c r="L33" s="55">
        <v>281919.23</v>
      </c>
      <c r="M33" s="65" t="s">
        <v>13</v>
      </c>
      <c r="N33" s="65">
        <f t="shared" si="5"/>
        <v>-0.35690062717608861</v>
      </c>
      <c r="T33" s="37"/>
    </row>
    <row r="34" spans="1:22" s="11" customFormat="1" ht="13.8" thickBot="1" x14ac:dyDescent="0.25">
      <c r="B34" s="10" t="s">
        <v>18</v>
      </c>
      <c r="C34" s="33">
        <f t="shared" ref="C34:D34" si="12">C35</f>
        <v>6298</v>
      </c>
      <c r="D34" s="33">
        <f t="shared" si="12"/>
        <v>3217</v>
      </c>
      <c r="E34" s="33">
        <f>E35</f>
        <v>56612.587</v>
      </c>
      <c r="F34" s="33">
        <f>F35</f>
        <v>21120.676000000003</v>
      </c>
      <c r="G34" s="33">
        <f>G35</f>
        <v>242808.66</v>
      </c>
      <c r="H34" s="33">
        <f>H35</f>
        <v>0</v>
      </c>
      <c r="I34" s="33">
        <f>I35</f>
        <v>0</v>
      </c>
      <c r="J34" s="33">
        <f t="shared" si="3"/>
        <v>320541.92300000001</v>
      </c>
      <c r="K34" s="54">
        <f>K35</f>
        <v>7490</v>
      </c>
      <c r="L34" s="54">
        <f>L35</f>
        <v>387770.35600000003</v>
      </c>
      <c r="M34" s="65">
        <f t="shared" si="4"/>
        <v>-0.15914552736982646</v>
      </c>
      <c r="N34" s="65">
        <f t="shared" si="5"/>
        <v>-0.17337177006898385</v>
      </c>
      <c r="T34" s="37"/>
    </row>
    <row r="35" spans="1:22" s="11" customFormat="1" ht="12.6" thickBot="1" x14ac:dyDescent="0.25">
      <c r="A35" s="37"/>
      <c r="B35" s="40" t="s">
        <v>19</v>
      </c>
      <c r="C35" s="12">
        <v>6298</v>
      </c>
      <c r="D35" s="12">
        <v>3217</v>
      </c>
      <c r="E35" s="12">
        <v>56612.587</v>
      </c>
      <c r="F35" s="35">
        <v>21120.676000000003</v>
      </c>
      <c r="G35" s="36">
        <v>242808.66</v>
      </c>
      <c r="H35" s="35">
        <v>0</v>
      </c>
      <c r="I35" s="35"/>
      <c r="J35" s="33">
        <f t="shared" si="3"/>
        <v>320541.92300000001</v>
      </c>
      <c r="K35" s="55">
        <v>7490</v>
      </c>
      <c r="L35" s="55">
        <v>387770.35600000003</v>
      </c>
      <c r="M35" s="65">
        <f t="shared" si="4"/>
        <v>-0.15914552736982646</v>
      </c>
      <c r="N35" s="65">
        <f t="shared" si="5"/>
        <v>-0.17337177006898385</v>
      </c>
      <c r="T35" s="37"/>
    </row>
    <row r="36" spans="1:22" s="11" customFormat="1" ht="13.8" thickBot="1" x14ac:dyDescent="0.25">
      <c r="A36" s="37"/>
      <c r="B36" s="10" t="s">
        <v>20</v>
      </c>
      <c r="C36" s="33">
        <f t="shared" ref="C36:I36" si="13">C37</f>
        <v>650</v>
      </c>
      <c r="D36" s="33">
        <f t="shared" si="13"/>
        <v>403</v>
      </c>
      <c r="E36" s="33">
        <f t="shared" si="13"/>
        <v>13882.550000000003</v>
      </c>
      <c r="F36" s="33">
        <f t="shared" si="13"/>
        <v>12614.476999999999</v>
      </c>
      <c r="G36" s="33">
        <f t="shared" si="13"/>
        <v>621261.27</v>
      </c>
      <c r="H36" s="33">
        <f t="shared" si="13"/>
        <v>30701.883999999998</v>
      </c>
      <c r="I36" s="33">
        <f t="shared" si="13"/>
        <v>0</v>
      </c>
      <c r="J36" s="33">
        <f t="shared" si="3"/>
        <v>678460.18099999998</v>
      </c>
      <c r="K36" s="54">
        <f>K37</f>
        <v>331</v>
      </c>
      <c r="L36" s="54">
        <f>L37</f>
        <v>733184.4149999998</v>
      </c>
      <c r="M36" s="65">
        <f t="shared" si="4"/>
        <v>0.96374622356495476</v>
      </c>
      <c r="N36" s="65">
        <f t="shared" si="5"/>
        <v>-7.4639112453037892E-2</v>
      </c>
      <c r="T36" s="37"/>
    </row>
    <row r="37" spans="1:22" s="11" customFormat="1" ht="12.6" thickBot="1" x14ac:dyDescent="0.25">
      <c r="B37" s="38" t="s">
        <v>21</v>
      </c>
      <c r="C37" s="12">
        <v>650</v>
      </c>
      <c r="D37" s="12">
        <v>403</v>
      </c>
      <c r="E37" s="12">
        <v>13882.550000000003</v>
      </c>
      <c r="F37" s="35">
        <v>12614.476999999999</v>
      </c>
      <c r="G37" s="36">
        <v>621261.27</v>
      </c>
      <c r="H37" s="35">
        <v>30701.883999999998</v>
      </c>
      <c r="I37" s="35">
        <v>0</v>
      </c>
      <c r="J37" s="33">
        <f t="shared" si="3"/>
        <v>678460.18099999998</v>
      </c>
      <c r="K37" s="55">
        <v>331</v>
      </c>
      <c r="L37" s="55">
        <v>733184.4149999998</v>
      </c>
      <c r="M37" s="65">
        <f t="shared" si="4"/>
        <v>0.96374622356495476</v>
      </c>
      <c r="N37" s="65">
        <f t="shared" si="5"/>
        <v>-7.4639112453037892E-2</v>
      </c>
      <c r="T37" s="37"/>
    </row>
    <row r="38" spans="1:22" s="11" customFormat="1" ht="13.8" thickBot="1" x14ac:dyDescent="0.25">
      <c r="B38" s="10" t="s">
        <v>22</v>
      </c>
      <c r="C38" s="33">
        <f t="shared" ref="C38:D38" si="14">C39</f>
        <v>0</v>
      </c>
      <c r="D38" s="33">
        <f t="shared" si="14"/>
        <v>0</v>
      </c>
      <c r="E38" s="33">
        <f>E39</f>
        <v>0</v>
      </c>
      <c r="F38" s="33">
        <f>F39</f>
        <v>3028</v>
      </c>
      <c r="G38" s="33">
        <f>G39</f>
        <v>62931</v>
      </c>
      <c r="H38" s="33">
        <f>H39</f>
        <v>289</v>
      </c>
      <c r="I38" s="33">
        <f>I39</f>
        <v>0</v>
      </c>
      <c r="J38" s="33">
        <f t="shared" si="3"/>
        <v>66248</v>
      </c>
      <c r="K38" s="54">
        <f>K39</f>
        <v>0</v>
      </c>
      <c r="L38" s="54">
        <f>L39</f>
        <v>35626</v>
      </c>
      <c r="M38" s="65" t="s">
        <v>13</v>
      </c>
      <c r="N38" s="65">
        <f t="shared" si="5"/>
        <v>0.85954078482007512</v>
      </c>
      <c r="T38" s="37"/>
    </row>
    <row r="39" spans="1:22" s="11" customFormat="1" ht="12.6" thickBot="1" x14ac:dyDescent="0.25">
      <c r="B39" s="40" t="s">
        <v>23</v>
      </c>
      <c r="C39" s="12"/>
      <c r="D39" s="12"/>
      <c r="E39" s="12"/>
      <c r="F39" s="35">
        <v>3028</v>
      </c>
      <c r="G39" s="36">
        <v>62931</v>
      </c>
      <c r="H39" s="35">
        <v>289</v>
      </c>
      <c r="I39" s="35">
        <v>0</v>
      </c>
      <c r="J39" s="33">
        <f t="shared" si="3"/>
        <v>66248</v>
      </c>
      <c r="K39" s="55"/>
      <c r="L39" s="55">
        <v>35626</v>
      </c>
      <c r="M39" s="65" t="s">
        <v>13</v>
      </c>
      <c r="N39" s="65">
        <f t="shared" si="5"/>
        <v>0.85954078482007512</v>
      </c>
      <c r="T39" s="37"/>
    </row>
    <row r="40" spans="1:22" ht="13.8" thickBot="1" x14ac:dyDescent="0.3">
      <c r="B40" s="59" t="s">
        <v>24</v>
      </c>
      <c r="C40" s="60">
        <f>C41+C44+C47</f>
        <v>1462</v>
      </c>
      <c r="D40" s="60">
        <f>D41+D44+D47</f>
        <v>731</v>
      </c>
      <c r="E40" s="60">
        <f>E41+E44+E47</f>
        <v>11580.84</v>
      </c>
      <c r="F40" s="60">
        <f>F41+F44+F47</f>
        <v>11875.48</v>
      </c>
      <c r="G40" s="60">
        <f t="shared" ref="G40:I40" si="15">G41+G44+G47</f>
        <v>0</v>
      </c>
      <c r="H40" s="60">
        <f t="shared" si="15"/>
        <v>5275.27</v>
      </c>
      <c r="I40" s="60">
        <f t="shared" si="15"/>
        <v>363</v>
      </c>
      <c r="J40" s="60">
        <f>SUM(E40:I40)</f>
        <v>29094.59</v>
      </c>
      <c r="K40" s="54">
        <f>K41+K44+K47</f>
        <v>700</v>
      </c>
      <c r="L40" s="54">
        <f>L41+L44+L47</f>
        <v>38528.720000000001</v>
      </c>
      <c r="M40" s="65" t="s">
        <v>35</v>
      </c>
      <c r="N40" s="65">
        <f t="shared" si="5"/>
        <v>-0.24485967870201764</v>
      </c>
      <c r="U40" s="11"/>
      <c r="V40" s="11"/>
    </row>
    <row r="41" spans="1:22" ht="13.8" thickBot="1" x14ac:dyDescent="0.25">
      <c r="B41" s="10" t="s">
        <v>25</v>
      </c>
      <c r="C41" s="33">
        <f>C42+C43</f>
        <v>664</v>
      </c>
      <c r="D41" s="33">
        <f t="shared" ref="D41:I41" si="16">D42+D43</f>
        <v>332</v>
      </c>
      <c r="E41" s="33">
        <f t="shared" si="16"/>
        <v>5124</v>
      </c>
      <c r="F41" s="33">
        <f t="shared" si="16"/>
        <v>3161</v>
      </c>
      <c r="G41" s="33">
        <f t="shared" si="16"/>
        <v>0</v>
      </c>
      <c r="H41" s="33">
        <f t="shared" si="16"/>
        <v>0</v>
      </c>
      <c r="I41" s="33">
        <f t="shared" si="16"/>
        <v>20</v>
      </c>
      <c r="J41" s="33">
        <f t="shared" si="3"/>
        <v>8305</v>
      </c>
      <c r="K41" s="54">
        <f>K42</f>
        <v>0</v>
      </c>
      <c r="L41" s="54">
        <f>L42</f>
        <v>14483</v>
      </c>
      <c r="M41" s="65" t="s">
        <v>13</v>
      </c>
      <c r="N41" s="65">
        <f t="shared" si="5"/>
        <v>-0.42656908099150725</v>
      </c>
      <c r="U41" s="11"/>
      <c r="V41" s="11"/>
    </row>
    <row r="42" spans="1:22" s="11" customFormat="1" ht="12.6" thickBot="1" x14ac:dyDescent="0.25">
      <c r="B42" s="40" t="s">
        <v>26</v>
      </c>
      <c r="C42" s="12">
        <v>0</v>
      </c>
      <c r="D42" s="12">
        <v>0</v>
      </c>
      <c r="E42" s="12">
        <v>0</v>
      </c>
      <c r="F42" s="35">
        <v>3161</v>
      </c>
      <c r="G42" s="36">
        <v>0</v>
      </c>
      <c r="H42" s="35">
        <v>0</v>
      </c>
      <c r="I42" s="35">
        <v>20</v>
      </c>
      <c r="J42" s="33">
        <f t="shared" si="3"/>
        <v>3181</v>
      </c>
      <c r="K42" s="55">
        <v>0</v>
      </c>
      <c r="L42" s="55">
        <v>14483</v>
      </c>
      <c r="M42" s="65" t="s">
        <v>13</v>
      </c>
      <c r="N42" s="65">
        <f t="shared" si="5"/>
        <v>-0.7803631844231167</v>
      </c>
      <c r="T42" s="37"/>
    </row>
    <row r="43" spans="1:22" s="11" customFormat="1" ht="12.6" thickBot="1" x14ac:dyDescent="0.25">
      <c r="B43" s="40" t="s">
        <v>55</v>
      </c>
      <c r="C43" s="12">
        <v>664</v>
      </c>
      <c r="D43" s="12">
        <v>332</v>
      </c>
      <c r="E43" s="12">
        <v>5124</v>
      </c>
      <c r="F43" s="36">
        <v>0</v>
      </c>
      <c r="G43" s="36"/>
      <c r="H43" s="36"/>
      <c r="I43" s="36"/>
      <c r="J43" s="33"/>
      <c r="K43" s="55"/>
      <c r="L43" s="55"/>
      <c r="M43" s="65" t="s">
        <v>13</v>
      </c>
      <c r="N43" s="65" t="s">
        <v>13</v>
      </c>
      <c r="T43" s="37"/>
    </row>
    <row r="44" spans="1:22" s="11" customFormat="1" ht="13.8" thickBot="1" x14ac:dyDescent="0.25">
      <c r="B44" s="10" t="s">
        <v>27</v>
      </c>
      <c r="C44" s="39">
        <f t="shared" ref="C44:I44" si="17">SUM(C45:C46)</f>
        <v>18</v>
      </c>
      <c r="D44" s="39">
        <f t="shared" si="17"/>
        <v>9</v>
      </c>
      <c r="E44" s="39">
        <f t="shared" si="17"/>
        <v>165.83999999999997</v>
      </c>
      <c r="F44" s="39">
        <f t="shared" si="17"/>
        <v>7619.74</v>
      </c>
      <c r="G44" s="39">
        <f t="shared" si="17"/>
        <v>0</v>
      </c>
      <c r="H44" s="39">
        <f t="shared" si="17"/>
        <v>0</v>
      </c>
      <c r="I44" s="39">
        <f t="shared" si="17"/>
        <v>343</v>
      </c>
      <c r="J44" s="33">
        <f t="shared" si="3"/>
        <v>8128.58</v>
      </c>
      <c r="K44" s="56">
        <f>K45+K46</f>
        <v>16</v>
      </c>
      <c r="L44" s="56">
        <f>L45+L46</f>
        <v>5709.17</v>
      </c>
      <c r="M44" s="65">
        <f t="shared" si="4"/>
        <v>0.125</v>
      </c>
      <c r="N44" s="65">
        <f t="shared" si="5"/>
        <v>0.42377613558538285</v>
      </c>
      <c r="T44" s="37"/>
    </row>
    <row r="45" spans="1:22" s="11" customFormat="1" ht="12.6" thickBot="1" x14ac:dyDescent="0.25">
      <c r="B45" s="40" t="s">
        <v>28</v>
      </c>
      <c r="C45" s="12">
        <v>0</v>
      </c>
      <c r="D45" s="12">
        <v>0</v>
      </c>
      <c r="E45" s="12">
        <v>0</v>
      </c>
      <c r="F45" s="35">
        <v>5651</v>
      </c>
      <c r="G45" s="36">
        <v>0</v>
      </c>
      <c r="H45" s="35">
        <v>0</v>
      </c>
      <c r="I45" s="35">
        <v>343</v>
      </c>
      <c r="J45" s="33">
        <f t="shared" si="3"/>
        <v>5994</v>
      </c>
      <c r="K45" s="55">
        <v>0</v>
      </c>
      <c r="L45" s="55">
        <v>4403</v>
      </c>
      <c r="M45" s="65" t="s">
        <v>13</v>
      </c>
      <c r="N45" s="65">
        <f t="shared" si="5"/>
        <v>0.3613445378151261</v>
      </c>
      <c r="T45" s="37"/>
    </row>
    <row r="46" spans="1:22" s="11" customFormat="1" ht="12.6" thickBot="1" x14ac:dyDescent="0.25">
      <c r="B46" s="40" t="s">
        <v>29</v>
      </c>
      <c r="C46" s="12">
        <v>18</v>
      </c>
      <c r="D46" s="12">
        <v>9</v>
      </c>
      <c r="E46" s="12">
        <v>165.83999999999997</v>
      </c>
      <c r="F46" s="35">
        <v>1968.74</v>
      </c>
      <c r="G46" s="36">
        <v>0</v>
      </c>
      <c r="H46" s="35">
        <v>0</v>
      </c>
      <c r="I46" s="35">
        <v>0</v>
      </c>
      <c r="J46" s="33">
        <f t="shared" si="3"/>
        <v>2134.58</v>
      </c>
      <c r="K46" s="55">
        <v>16</v>
      </c>
      <c r="L46" s="55">
        <v>1306.1699999999998</v>
      </c>
      <c r="M46" s="65">
        <f t="shared" si="4"/>
        <v>0.125</v>
      </c>
      <c r="N46" s="65">
        <f t="shared" si="5"/>
        <v>0.63422831637535704</v>
      </c>
      <c r="T46" s="37"/>
    </row>
    <row r="47" spans="1:22" s="11" customFormat="1" ht="13.8" thickBot="1" x14ac:dyDescent="0.25">
      <c r="B47" s="10" t="s">
        <v>30</v>
      </c>
      <c r="C47" s="33">
        <f t="shared" ref="C47:D47" si="18">C48</f>
        <v>780</v>
      </c>
      <c r="D47" s="33">
        <f t="shared" si="18"/>
        <v>390</v>
      </c>
      <c r="E47" s="33">
        <f>E48</f>
        <v>6291</v>
      </c>
      <c r="F47" s="33">
        <f>F48</f>
        <v>1094.74</v>
      </c>
      <c r="G47" s="33">
        <f>G48</f>
        <v>0</v>
      </c>
      <c r="H47" s="33">
        <f>H48</f>
        <v>5275.27</v>
      </c>
      <c r="I47" s="33">
        <f>I48</f>
        <v>0</v>
      </c>
      <c r="J47" s="33">
        <f>SUM(E47:I47)</f>
        <v>12661.01</v>
      </c>
      <c r="K47" s="54">
        <f>K48</f>
        <v>684</v>
      </c>
      <c r="L47" s="54">
        <f>L48</f>
        <v>18336.55</v>
      </c>
      <c r="M47" s="65">
        <f t="shared" si="4"/>
        <v>0.14035087719298245</v>
      </c>
      <c r="N47" s="65">
        <f t="shared" si="5"/>
        <v>-0.30952060229432465</v>
      </c>
      <c r="T47" s="37"/>
    </row>
    <row r="48" spans="1:22" s="11" customFormat="1" ht="12.6" thickBot="1" x14ac:dyDescent="0.25">
      <c r="B48" s="42" t="s">
        <v>54</v>
      </c>
      <c r="C48" s="12">
        <v>780</v>
      </c>
      <c r="D48" s="12">
        <v>390</v>
      </c>
      <c r="E48" s="12">
        <v>6291</v>
      </c>
      <c r="F48" s="43">
        <v>1094.74</v>
      </c>
      <c r="G48" s="44">
        <v>0</v>
      </c>
      <c r="H48" s="36">
        <v>5275.27</v>
      </c>
      <c r="I48" s="43">
        <v>0</v>
      </c>
      <c r="J48" s="45">
        <f>SUM(E48:I48)</f>
        <v>12661.01</v>
      </c>
      <c r="K48" s="55">
        <v>684</v>
      </c>
      <c r="L48" s="55">
        <v>18336.55</v>
      </c>
      <c r="M48" s="65">
        <f t="shared" si="4"/>
        <v>0.14035087719298245</v>
      </c>
      <c r="N48" s="65">
        <f t="shared" si="5"/>
        <v>-0.30952060229432465</v>
      </c>
      <c r="T48" s="37"/>
    </row>
    <row r="49" spans="2:20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K49" s="46"/>
      <c r="L49" s="46"/>
      <c r="M49" s="14"/>
      <c r="N49" s="15"/>
      <c r="Q49" s="16"/>
      <c r="S49" s="11"/>
    </row>
    <row r="50" spans="2:20" ht="13.8" thickBot="1" x14ac:dyDescent="0.25">
      <c r="B50" s="30" t="s">
        <v>8</v>
      </c>
      <c r="C50" s="32">
        <f>C51+C60</f>
        <v>0</v>
      </c>
      <c r="D50" s="32">
        <f t="shared" ref="D50:I50" si="19">D51+D60</f>
        <v>0</v>
      </c>
      <c r="E50" s="32">
        <f t="shared" si="19"/>
        <v>0</v>
      </c>
      <c r="F50" s="32">
        <f t="shared" si="19"/>
        <v>2055.7033333333329</v>
      </c>
      <c r="G50" s="32">
        <f t="shared" si="19"/>
        <v>0</v>
      </c>
      <c r="H50" s="32">
        <f t="shared" si="19"/>
        <v>7</v>
      </c>
      <c r="I50" s="32">
        <f t="shared" si="19"/>
        <v>0</v>
      </c>
      <c r="J50" s="32">
        <f>SUM(E50:I50)</f>
        <v>2062.7033333333329</v>
      </c>
      <c r="K50" s="53">
        <f>K51+K60</f>
        <v>0</v>
      </c>
      <c r="L50" s="53">
        <f>L51+L60</f>
        <v>3240.84</v>
      </c>
      <c r="M50" s="65" t="s">
        <v>13</v>
      </c>
      <c r="N50" s="65">
        <f t="shared" si="5"/>
        <v>-0.36352817993688891</v>
      </c>
    </row>
    <row r="51" spans="2:20" ht="13.8" thickBot="1" x14ac:dyDescent="0.3">
      <c r="B51" s="59" t="s">
        <v>9</v>
      </c>
      <c r="C51" s="57">
        <f>C52+C54+C56+C58</f>
        <v>0</v>
      </c>
      <c r="D51" s="57">
        <f t="shared" ref="D51:I51" si="20">D52+D54+D56+D58</f>
        <v>0</v>
      </c>
      <c r="E51" s="57">
        <f t="shared" si="20"/>
        <v>0</v>
      </c>
      <c r="F51" s="57">
        <f t="shared" si="20"/>
        <v>2055.7033333333329</v>
      </c>
      <c r="G51" s="57">
        <f t="shared" si="20"/>
        <v>0</v>
      </c>
      <c r="H51" s="57">
        <f t="shared" si="20"/>
        <v>7</v>
      </c>
      <c r="I51" s="57">
        <f t="shared" si="20"/>
        <v>0</v>
      </c>
      <c r="J51" s="57">
        <f t="shared" ref="J51:J62" si="21">SUM(E51:I51)</f>
        <v>2062.7033333333329</v>
      </c>
      <c r="K51" s="57">
        <f>+K52+K54+K56+K58</f>
        <v>0</v>
      </c>
      <c r="L51" s="57">
        <f>+L52+L54+L56+L58</f>
        <v>3240.84</v>
      </c>
      <c r="M51" s="65" t="s">
        <v>13</v>
      </c>
      <c r="N51" s="65">
        <f t="shared" si="5"/>
        <v>-0.36352817993688891</v>
      </c>
    </row>
    <row r="52" spans="2:20" ht="13.8" hidden="1" thickBot="1" x14ac:dyDescent="0.25">
      <c r="B52" s="10" t="s">
        <v>38</v>
      </c>
      <c r="C52" s="39">
        <f>+C53</f>
        <v>0</v>
      </c>
      <c r="D52" s="39">
        <f t="shared" ref="D52:L52" si="22">+D53</f>
        <v>0</v>
      </c>
      <c r="E52" s="39">
        <f t="shared" si="22"/>
        <v>0</v>
      </c>
      <c r="F52" s="39">
        <f t="shared" si="22"/>
        <v>0</v>
      </c>
      <c r="G52" s="39">
        <f t="shared" si="22"/>
        <v>0</v>
      </c>
      <c r="H52" s="39">
        <f t="shared" si="22"/>
        <v>0</v>
      </c>
      <c r="I52" s="39">
        <f t="shared" si="22"/>
        <v>0</v>
      </c>
      <c r="J52" s="39">
        <f t="shared" si="22"/>
        <v>0</v>
      </c>
      <c r="K52" s="54">
        <f t="shared" si="22"/>
        <v>0</v>
      </c>
      <c r="L52" s="54">
        <f t="shared" si="22"/>
        <v>0</v>
      </c>
      <c r="M52" s="65" t="s">
        <v>13</v>
      </c>
      <c r="N52" s="65" t="s">
        <v>13</v>
      </c>
    </row>
    <row r="53" spans="2:20" s="37" customFormat="1" ht="12.6" hidden="1" thickBot="1" x14ac:dyDescent="0.25">
      <c r="B53" s="40" t="s">
        <v>39</v>
      </c>
      <c r="C53" s="12">
        <v>0</v>
      </c>
      <c r="D53" s="12">
        <v>0</v>
      </c>
      <c r="E53" s="12">
        <v>0</v>
      </c>
      <c r="F53" s="35">
        <v>0</v>
      </c>
      <c r="G53" s="36">
        <v>0</v>
      </c>
      <c r="H53" s="35">
        <v>0</v>
      </c>
      <c r="I53" s="35">
        <v>0</v>
      </c>
      <c r="J53" s="33">
        <f t="shared" si="21"/>
        <v>0</v>
      </c>
      <c r="K53" s="55">
        <v>0</v>
      </c>
      <c r="L53" s="55">
        <v>0</v>
      </c>
      <c r="M53" s="65" t="s">
        <v>13</v>
      </c>
      <c r="N53" s="65" t="s">
        <v>13</v>
      </c>
    </row>
    <row r="54" spans="2:20" s="11" customFormat="1" ht="13.8" thickBot="1" x14ac:dyDescent="0.25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1838.7033333333331</v>
      </c>
      <c r="G54" s="33">
        <f t="shared" si="24"/>
        <v>0</v>
      </c>
      <c r="H54" s="33">
        <f t="shared" si="24"/>
        <v>0</v>
      </c>
      <c r="I54" s="33">
        <f t="shared" si="24"/>
        <v>0</v>
      </c>
      <c r="J54" s="33">
        <f t="shared" si="21"/>
        <v>1838.7033333333331</v>
      </c>
      <c r="K54" s="54">
        <f t="shared" ref="K54:L54" si="25">K55</f>
        <v>0</v>
      </c>
      <c r="L54" s="54">
        <f t="shared" si="25"/>
        <v>3051.84</v>
      </c>
      <c r="M54" s="65" t="s">
        <v>13</v>
      </c>
      <c r="N54" s="65" t="s">
        <v>13</v>
      </c>
      <c r="T54" s="37"/>
    </row>
    <row r="55" spans="2:20" s="37" customFormat="1" ht="12.6" thickBot="1" x14ac:dyDescent="0.25">
      <c r="B55" s="38" t="s">
        <v>46</v>
      </c>
      <c r="C55" s="12">
        <v>0</v>
      </c>
      <c r="D55" s="12">
        <v>0</v>
      </c>
      <c r="E55" s="12">
        <v>0</v>
      </c>
      <c r="F55" s="35">
        <v>1838.7033333333331</v>
      </c>
      <c r="G55" s="36"/>
      <c r="H55" s="35">
        <v>0</v>
      </c>
      <c r="I55" s="35">
        <v>0</v>
      </c>
      <c r="J55" s="33">
        <f t="shared" si="21"/>
        <v>1838.7033333333331</v>
      </c>
      <c r="K55" s="55">
        <v>0</v>
      </c>
      <c r="L55" s="55">
        <v>3051.84</v>
      </c>
      <c r="M55" s="65" t="s">
        <v>13</v>
      </c>
      <c r="N55" s="65" t="s">
        <v>13</v>
      </c>
    </row>
    <row r="56" spans="2:20" s="11" customFormat="1" ht="13.8" hidden="1" thickBot="1" x14ac:dyDescent="0.25">
      <c r="B56" s="10" t="s">
        <v>40</v>
      </c>
      <c r="C56" s="33">
        <f>+C57</f>
        <v>0</v>
      </c>
      <c r="D56" s="33">
        <v>0</v>
      </c>
      <c r="E56" s="33">
        <f>E57</f>
        <v>0</v>
      </c>
      <c r="F56" s="33">
        <f t="shared" ref="F56:I56" si="26">F57</f>
        <v>91</v>
      </c>
      <c r="G56" s="33">
        <f t="shared" si="26"/>
        <v>0</v>
      </c>
      <c r="H56" s="33">
        <f t="shared" si="26"/>
        <v>0</v>
      </c>
      <c r="I56" s="33">
        <f t="shared" si="26"/>
        <v>0</v>
      </c>
      <c r="J56" s="33">
        <f t="shared" si="21"/>
        <v>91</v>
      </c>
      <c r="K56" s="54">
        <f t="shared" ref="K56:L56" si="27">K57</f>
        <v>0</v>
      </c>
      <c r="L56" s="54">
        <f t="shared" si="27"/>
        <v>112</v>
      </c>
      <c r="M56" s="65" t="s">
        <v>13</v>
      </c>
      <c r="N56" s="65">
        <f t="shared" si="5"/>
        <v>-0.1875</v>
      </c>
      <c r="T56" s="37"/>
    </row>
    <row r="57" spans="2:20" s="37" customFormat="1" ht="12.6" hidden="1" thickBot="1" x14ac:dyDescent="0.25">
      <c r="B57" s="40" t="s">
        <v>41</v>
      </c>
      <c r="C57" s="12">
        <v>0</v>
      </c>
      <c r="D57" s="12">
        <v>0</v>
      </c>
      <c r="E57" s="12">
        <v>0</v>
      </c>
      <c r="F57" s="35">
        <v>91</v>
      </c>
      <c r="G57" s="36">
        <v>0</v>
      </c>
      <c r="H57" s="35"/>
      <c r="I57" s="35"/>
      <c r="J57" s="33">
        <f t="shared" si="21"/>
        <v>91</v>
      </c>
      <c r="K57" s="55">
        <v>0</v>
      </c>
      <c r="L57" s="55">
        <v>112</v>
      </c>
      <c r="M57" s="65" t="s">
        <v>13</v>
      </c>
      <c r="N57" s="65">
        <f t="shared" si="5"/>
        <v>-0.1875</v>
      </c>
    </row>
    <row r="58" spans="2:20" s="11" customFormat="1" ht="13.8" hidden="1" thickBot="1" x14ac:dyDescent="0.25">
      <c r="B58" s="10" t="s">
        <v>42</v>
      </c>
      <c r="C58" s="33">
        <f t="shared" ref="C58:D58" si="28">C59</f>
        <v>0</v>
      </c>
      <c r="D58" s="33">
        <f t="shared" si="28"/>
        <v>0</v>
      </c>
      <c r="E58" s="33">
        <f>E59</f>
        <v>0</v>
      </c>
      <c r="F58" s="33">
        <f t="shared" ref="F58:I58" si="29">F59</f>
        <v>126</v>
      </c>
      <c r="G58" s="33">
        <f t="shared" si="29"/>
        <v>0</v>
      </c>
      <c r="H58" s="33">
        <f t="shared" si="29"/>
        <v>7</v>
      </c>
      <c r="I58" s="33">
        <f t="shared" si="29"/>
        <v>0</v>
      </c>
      <c r="J58" s="33">
        <f t="shared" si="21"/>
        <v>133</v>
      </c>
      <c r="K58" s="54">
        <f t="shared" ref="K58:L58" si="30">K59</f>
        <v>0</v>
      </c>
      <c r="L58" s="54">
        <f t="shared" si="30"/>
        <v>77</v>
      </c>
      <c r="M58" s="65" t="s">
        <v>13</v>
      </c>
      <c r="N58" s="65">
        <f t="shared" si="5"/>
        <v>0.72727272727272729</v>
      </c>
      <c r="T58" s="37"/>
    </row>
    <row r="59" spans="2:20" s="37" customFormat="1" ht="12.6" hidden="1" thickBot="1" x14ac:dyDescent="0.25">
      <c r="B59" s="40" t="s">
        <v>43</v>
      </c>
      <c r="C59" s="12">
        <v>0</v>
      </c>
      <c r="D59" s="12">
        <v>0</v>
      </c>
      <c r="E59" s="12">
        <v>0</v>
      </c>
      <c r="F59" s="35">
        <v>126</v>
      </c>
      <c r="G59" s="36">
        <v>0</v>
      </c>
      <c r="H59" s="35">
        <v>7</v>
      </c>
      <c r="I59" s="35">
        <v>0</v>
      </c>
      <c r="J59" s="33">
        <f t="shared" si="21"/>
        <v>133</v>
      </c>
      <c r="K59" s="55">
        <v>0</v>
      </c>
      <c r="L59" s="55">
        <v>77</v>
      </c>
      <c r="M59" s="65" t="s">
        <v>13</v>
      </c>
      <c r="N59" s="65">
        <f t="shared" si="5"/>
        <v>0.72727272727272729</v>
      </c>
      <c r="P59" s="11"/>
    </row>
    <row r="60" spans="2:20" ht="13.8" thickBot="1" x14ac:dyDescent="0.3">
      <c r="B60" s="59" t="s">
        <v>24</v>
      </c>
      <c r="C60" s="54">
        <f>+C61</f>
        <v>0</v>
      </c>
      <c r="D60" s="54">
        <f>+D61</f>
        <v>0</v>
      </c>
      <c r="E60" s="54">
        <f t="shared" ref="E60:I61" si="31">+E61</f>
        <v>0</v>
      </c>
      <c r="F60" s="54">
        <f t="shared" si="31"/>
        <v>0</v>
      </c>
      <c r="G60" s="54">
        <f t="shared" si="31"/>
        <v>0</v>
      </c>
      <c r="H60" s="54">
        <f t="shared" si="31"/>
        <v>0</v>
      </c>
      <c r="I60" s="54">
        <f t="shared" si="31"/>
        <v>0</v>
      </c>
      <c r="J60" s="54">
        <f t="shared" si="21"/>
        <v>0</v>
      </c>
      <c r="K60" s="54">
        <f t="shared" ref="K60:L60" si="32">+K61</f>
        <v>0</v>
      </c>
      <c r="L60" s="54">
        <f t="shared" si="32"/>
        <v>0</v>
      </c>
      <c r="M60" s="65" t="s">
        <v>13</v>
      </c>
      <c r="N60" s="65" t="s">
        <v>13</v>
      </c>
    </row>
    <row r="61" spans="2:20" ht="13.8" thickBot="1" x14ac:dyDescent="0.25">
      <c r="B61" s="10" t="s">
        <v>33</v>
      </c>
      <c r="C61" s="33">
        <f>+C62</f>
        <v>0</v>
      </c>
      <c r="D61" s="33">
        <f>+D62</f>
        <v>0</v>
      </c>
      <c r="E61" s="33">
        <f t="shared" si="31"/>
        <v>0</v>
      </c>
      <c r="F61" s="33">
        <f t="shared" si="31"/>
        <v>0</v>
      </c>
      <c r="G61" s="33">
        <f t="shared" si="31"/>
        <v>0</v>
      </c>
      <c r="H61" s="33">
        <f t="shared" si="31"/>
        <v>0</v>
      </c>
      <c r="I61" s="33">
        <f t="shared" si="31"/>
        <v>0</v>
      </c>
      <c r="J61" s="33">
        <f t="shared" si="21"/>
        <v>0</v>
      </c>
      <c r="K61" s="54">
        <f>+K62</f>
        <v>0</v>
      </c>
      <c r="L61" s="54">
        <f>+L62</f>
        <v>0</v>
      </c>
      <c r="M61" s="65" t="s">
        <v>13</v>
      </c>
      <c r="N61" s="65" t="s">
        <v>13</v>
      </c>
    </row>
    <row r="62" spans="2:20" s="11" customFormat="1" ht="12.6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5">
        <f t="shared" si="21"/>
        <v>0</v>
      </c>
      <c r="K62" s="58">
        <v>0</v>
      </c>
      <c r="L62" s="58">
        <v>0</v>
      </c>
      <c r="M62" s="63" t="s">
        <v>13</v>
      </c>
      <c r="N62" s="65" t="s">
        <v>13</v>
      </c>
      <c r="T62" s="37"/>
    </row>
    <row r="63" spans="2:20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20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7">
    <mergeCell ref="C16:C17"/>
    <mergeCell ref="D16:D17"/>
    <mergeCell ref="E16:E17"/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8DA4-AF3C-4549-BD0F-41115B8DADE0}">
  <dimension ref="A10:R78"/>
  <sheetViews>
    <sheetView showGridLines="0" topLeftCell="A10" zoomScale="80" zoomScaleNormal="80" zoomScaleSheetLayoutView="100" workbookViewId="0">
      <selection activeCell="D19" sqref="D19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127471</v>
      </c>
      <c r="D19" s="22">
        <f t="shared" si="0"/>
        <v>73290</v>
      </c>
      <c r="E19" s="22">
        <f t="shared" si="0"/>
        <v>1057163.3715200003</v>
      </c>
      <c r="F19" s="22">
        <f t="shared" si="0"/>
        <v>211829.05690000003</v>
      </c>
      <c r="G19" s="22">
        <f t="shared" si="0"/>
        <v>1056846.58</v>
      </c>
      <c r="H19" s="22">
        <f t="shared" si="0"/>
        <v>101870.976</v>
      </c>
      <c r="I19" s="22">
        <f t="shared" si="0"/>
        <v>40758.458099999996</v>
      </c>
      <c r="J19" s="22">
        <f>SUM(E19:I19)</f>
        <v>2468468.44252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127471</v>
      </c>
      <c r="D22" s="31">
        <f t="shared" si="1"/>
        <v>73290</v>
      </c>
      <c r="E22" s="31">
        <f t="shared" si="1"/>
        <v>1057163.3715200003</v>
      </c>
      <c r="F22" s="31">
        <f t="shared" si="1"/>
        <v>211829.05690000003</v>
      </c>
      <c r="G22" s="31">
        <f t="shared" si="1"/>
        <v>1056846.58</v>
      </c>
      <c r="H22" s="31">
        <f t="shared" si="1"/>
        <v>101870.976</v>
      </c>
      <c r="I22" s="31">
        <f t="shared" si="1"/>
        <v>40758.458099999996</v>
      </c>
      <c r="J22" s="32">
        <f t="shared" si="1"/>
        <v>2468468.44252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127127</v>
      </c>
      <c r="D23" s="60">
        <f t="shared" si="2"/>
        <v>73118</v>
      </c>
      <c r="E23" s="60">
        <f t="shared" si="2"/>
        <v>1052519.3715200003</v>
      </c>
      <c r="F23" s="60">
        <f t="shared" si="2"/>
        <v>211829.05690000003</v>
      </c>
      <c r="G23" s="60">
        <f t="shared" si="2"/>
        <v>1056846.58</v>
      </c>
      <c r="H23" s="60">
        <f t="shared" si="2"/>
        <v>101870.976</v>
      </c>
      <c r="I23" s="60">
        <f t="shared" si="2"/>
        <v>40758.458099999996</v>
      </c>
      <c r="J23" s="61">
        <f t="shared" ref="J23:J46" si="3">SUM(E23:I23)</f>
        <v>2463824.44252</v>
      </c>
      <c r="M23" s="16"/>
    </row>
    <row r="24" spans="2:16" ht="13.2" x14ac:dyDescent="0.2">
      <c r="B24" s="10" t="s">
        <v>10</v>
      </c>
      <c r="C24" s="33">
        <f t="shared" ref="C24:I24" si="4">C25</f>
        <v>19823</v>
      </c>
      <c r="D24" s="33">
        <f t="shared" si="4"/>
        <v>11060</v>
      </c>
      <c r="E24" s="33">
        <f t="shared" si="4"/>
        <v>22724.031999999996</v>
      </c>
      <c r="F24" s="33">
        <f t="shared" si="4"/>
        <v>7596.0999999999995</v>
      </c>
      <c r="G24" s="33">
        <f t="shared" si="4"/>
        <v>63026.919999999991</v>
      </c>
      <c r="H24" s="33">
        <f t="shared" si="4"/>
        <v>0</v>
      </c>
      <c r="I24" s="33">
        <f t="shared" si="4"/>
        <v>0</v>
      </c>
      <c r="J24" s="33">
        <f t="shared" si="3"/>
        <v>93347.051999999981</v>
      </c>
      <c r="M24" s="16"/>
    </row>
    <row r="25" spans="2:16" s="11" customFormat="1" x14ac:dyDescent="0.2">
      <c r="B25" s="34" t="s">
        <v>11</v>
      </c>
      <c r="C25" s="12">
        <v>19823</v>
      </c>
      <c r="D25" s="12">
        <v>11060</v>
      </c>
      <c r="E25" s="12">
        <v>22724.031999999996</v>
      </c>
      <c r="F25" s="35">
        <v>7596.0999999999995</v>
      </c>
      <c r="G25" s="36">
        <v>63026.919999999991</v>
      </c>
      <c r="H25" s="35">
        <v>0</v>
      </c>
      <c r="I25" s="35">
        <v>0</v>
      </c>
      <c r="J25" s="35">
        <f t="shared" si="3"/>
        <v>93347.051999999981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306</v>
      </c>
      <c r="D26" s="33">
        <f t="shared" si="5"/>
        <v>153</v>
      </c>
      <c r="E26" s="33">
        <f>E27</f>
        <v>317.31</v>
      </c>
      <c r="F26" s="33">
        <f>F27</f>
        <v>3211.0099999999998</v>
      </c>
      <c r="G26" s="33">
        <f>G27</f>
        <v>176187.96999999997</v>
      </c>
      <c r="H26" s="33">
        <f>H27</f>
        <v>0</v>
      </c>
      <c r="I26" s="33">
        <f>I27</f>
        <v>0</v>
      </c>
      <c r="J26" s="33">
        <f t="shared" si="3"/>
        <v>179716.28999999998</v>
      </c>
      <c r="P26" s="37"/>
    </row>
    <row r="27" spans="2:16" s="37" customFormat="1" x14ac:dyDescent="0.2">
      <c r="B27" s="38" t="s">
        <v>36</v>
      </c>
      <c r="C27" s="12">
        <v>306</v>
      </c>
      <c r="D27" s="12">
        <v>153</v>
      </c>
      <c r="E27" s="36">
        <v>317.31</v>
      </c>
      <c r="F27" s="35">
        <v>3211.0099999999998</v>
      </c>
      <c r="G27" s="36">
        <v>176187.96999999997</v>
      </c>
      <c r="H27" s="35">
        <v>0</v>
      </c>
      <c r="I27" s="35">
        <v>0</v>
      </c>
      <c r="J27" s="35">
        <f t="shared" si="3"/>
        <v>179716.28999999998</v>
      </c>
    </row>
    <row r="28" spans="2:16" s="37" customFormat="1" ht="13.2" x14ac:dyDescent="0.2">
      <c r="B28" s="10" t="s">
        <v>45</v>
      </c>
      <c r="C28" s="33">
        <f t="shared" ref="C28:I28" si="6">C29</f>
        <v>6812</v>
      </c>
      <c r="D28" s="33">
        <f t="shared" si="6"/>
        <v>3785</v>
      </c>
      <c r="E28" s="33">
        <f t="shared" si="6"/>
        <v>52494.799999999996</v>
      </c>
      <c r="F28" s="33">
        <f t="shared" si="6"/>
        <v>5555.0999999999995</v>
      </c>
      <c r="G28" s="33">
        <f t="shared" si="6"/>
        <v>68163.100000000006</v>
      </c>
      <c r="H28" s="33">
        <f t="shared" si="6"/>
        <v>0</v>
      </c>
      <c r="I28" s="33">
        <f t="shared" si="6"/>
        <v>3991.1000000000004</v>
      </c>
      <c r="J28" s="33">
        <f t="shared" ref="J28:J29" si="7">SUM(E28:I28)</f>
        <v>130204.1</v>
      </c>
    </row>
    <row r="29" spans="2:16" s="37" customFormat="1" x14ac:dyDescent="0.2">
      <c r="B29" s="40" t="s">
        <v>47</v>
      </c>
      <c r="C29" s="12">
        <v>6812</v>
      </c>
      <c r="D29" s="12">
        <v>3785</v>
      </c>
      <c r="E29" s="12">
        <v>52494.799999999996</v>
      </c>
      <c r="F29" s="35">
        <v>5555.0999999999995</v>
      </c>
      <c r="G29" s="36">
        <v>68163.100000000006</v>
      </c>
      <c r="H29" s="35">
        <v>0</v>
      </c>
      <c r="I29" s="35">
        <v>3991.1000000000004</v>
      </c>
      <c r="J29" s="35">
        <f t="shared" si="7"/>
        <v>130204.1</v>
      </c>
    </row>
    <row r="30" spans="2:16" ht="13.2" x14ac:dyDescent="0.2">
      <c r="B30" s="10" t="s">
        <v>14</v>
      </c>
      <c r="C30" s="39">
        <f t="shared" ref="C30:I30" si="8">SUM(C31:C33)</f>
        <v>97599</v>
      </c>
      <c r="D30" s="39">
        <f t="shared" si="8"/>
        <v>56773</v>
      </c>
      <c r="E30" s="39">
        <f t="shared" si="8"/>
        <v>965036.37452000007</v>
      </c>
      <c r="F30" s="39">
        <f t="shared" si="8"/>
        <v>168212.2709</v>
      </c>
      <c r="G30" s="39">
        <f t="shared" si="8"/>
        <v>503110.05000000005</v>
      </c>
      <c r="H30" s="39">
        <f t="shared" si="8"/>
        <v>83397.481</v>
      </c>
      <c r="I30" s="39">
        <f t="shared" si="8"/>
        <v>36767.358099999998</v>
      </c>
      <c r="J30" s="33">
        <f t="shared" si="3"/>
        <v>1756523.53452</v>
      </c>
    </row>
    <row r="31" spans="2:16" s="11" customFormat="1" x14ac:dyDescent="0.2">
      <c r="B31" s="40" t="s">
        <v>15</v>
      </c>
      <c r="C31" s="12">
        <v>36918</v>
      </c>
      <c r="D31" s="12">
        <v>22044</v>
      </c>
      <c r="E31" s="12">
        <v>300348.22999999992</v>
      </c>
      <c r="F31" s="35">
        <v>168212.2709</v>
      </c>
      <c r="G31" s="36">
        <v>503110.05000000005</v>
      </c>
      <c r="H31" s="35">
        <v>83397.481</v>
      </c>
      <c r="I31" s="35">
        <v>36767.358099999998</v>
      </c>
      <c r="J31" s="35">
        <f t="shared" si="3"/>
        <v>1091835.3899999999</v>
      </c>
      <c r="P31" s="37"/>
    </row>
    <row r="32" spans="2:16" s="11" customFormat="1" x14ac:dyDescent="0.2">
      <c r="B32" s="40" t="s">
        <v>16</v>
      </c>
      <c r="C32" s="12">
        <v>60681</v>
      </c>
      <c r="D32" s="12">
        <v>34729</v>
      </c>
      <c r="E32" s="12">
        <v>664688.14452000009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664688.14452000009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2280</v>
      </c>
      <c r="D34" s="33">
        <f t="shared" si="9"/>
        <v>1140</v>
      </c>
      <c r="E34" s="33">
        <f>E35</f>
        <v>5157.165</v>
      </c>
      <c r="F34" s="33">
        <f>F35</f>
        <v>21120.676000000003</v>
      </c>
      <c r="G34" s="33">
        <f>G35</f>
        <v>170181.37</v>
      </c>
      <c r="H34" s="33">
        <f>H35</f>
        <v>0</v>
      </c>
      <c r="I34" s="33">
        <f>I35</f>
        <v>0</v>
      </c>
      <c r="J34" s="33">
        <f t="shared" si="3"/>
        <v>196459.21100000001</v>
      </c>
      <c r="P34" s="37"/>
    </row>
    <row r="35" spans="1:18" s="11" customFormat="1" x14ac:dyDescent="0.2">
      <c r="A35" s="37"/>
      <c r="B35" s="40" t="s">
        <v>19</v>
      </c>
      <c r="C35" s="12">
        <v>2280</v>
      </c>
      <c r="D35" s="12">
        <v>1140</v>
      </c>
      <c r="E35" s="12">
        <v>5157.165</v>
      </c>
      <c r="F35" s="35">
        <v>21120.676000000003</v>
      </c>
      <c r="G35" s="36">
        <v>170181.37</v>
      </c>
      <c r="H35" s="35">
        <v>0</v>
      </c>
      <c r="I35" s="35"/>
      <c r="J35" s="35">
        <f t="shared" si="3"/>
        <v>196459.21100000001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307</v>
      </c>
      <c r="D36" s="33">
        <f t="shared" si="10"/>
        <v>207</v>
      </c>
      <c r="E36" s="33">
        <f t="shared" si="10"/>
        <v>6789.6900000000023</v>
      </c>
      <c r="F36" s="33">
        <f t="shared" si="10"/>
        <v>6133.9</v>
      </c>
      <c r="G36" s="33">
        <f t="shared" si="10"/>
        <v>44316.17</v>
      </c>
      <c r="H36" s="33">
        <f t="shared" si="10"/>
        <v>18473.494999999999</v>
      </c>
      <c r="I36" s="33">
        <f t="shared" si="10"/>
        <v>0</v>
      </c>
      <c r="J36" s="33">
        <f t="shared" si="3"/>
        <v>75713.255000000005</v>
      </c>
      <c r="P36" s="37"/>
    </row>
    <row r="37" spans="1:18" s="11" customFormat="1" x14ac:dyDescent="0.2">
      <c r="B37" s="38" t="s">
        <v>21</v>
      </c>
      <c r="C37" s="12">
        <v>307</v>
      </c>
      <c r="D37" s="12">
        <v>207</v>
      </c>
      <c r="E37" s="12">
        <v>6789.6900000000023</v>
      </c>
      <c r="F37" s="35">
        <v>6133.9</v>
      </c>
      <c r="G37" s="36">
        <v>44316.17</v>
      </c>
      <c r="H37" s="35">
        <v>18473.494999999999</v>
      </c>
      <c r="I37" s="35"/>
      <c r="J37" s="35">
        <f t="shared" si="3"/>
        <v>75713.255000000005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31861</v>
      </c>
      <c r="H38" s="33">
        <f>H39</f>
        <v>0</v>
      </c>
      <c r="I38" s="33">
        <f>I39</f>
        <v>0</v>
      </c>
      <c r="J38" s="33">
        <f t="shared" si="3"/>
        <v>31861</v>
      </c>
      <c r="P38" s="37"/>
    </row>
    <row r="39" spans="1:18" s="11" customFormat="1" x14ac:dyDescent="0.2">
      <c r="B39" s="40" t="s">
        <v>23</v>
      </c>
      <c r="C39" s="12"/>
      <c r="D39" s="12"/>
      <c r="E39" s="12"/>
      <c r="F39" s="35">
        <v>0</v>
      </c>
      <c r="G39" s="36">
        <v>31861</v>
      </c>
      <c r="H39" s="35">
        <v>0</v>
      </c>
      <c r="I39" s="35">
        <v>0</v>
      </c>
      <c r="J39" s="35">
        <f t="shared" si="3"/>
        <v>31861</v>
      </c>
      <c r="P39" s="37"/>
    </row>
    <row r="40" spans="1:18" ht="13.2" x14ac:dyDescent="0.25">
      <c r="B40" s="59" t="s">
        <v>24</v>
      </c>
      <c r="C40" s="60">
        <f>C41+C44+C47</f>
        <v>344</v>
      </c>
      <c r="D40" s="60">
        <f>D41+D44+D47</f>
        <v>172</v>
      </c>
      <c r="E40" s="60">
        <f>E41+E44+E47</f>
        <v>4644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4644</v>
      </c>
      <c r="Q40" s="11"/>
      <c r="R40" s="11"/>
    </row>
    <row r="41" spans="1:18" ht="13.2" x14ac:dyDescent="0.2">
      <c r="B41" s="10" t="s">
        <v>25</v>
      </c>
      <c r="C41" s="33">
        <f>C42+C43</f>
        <v>344</v>
      </c>
      <c r="D41" s="33">
        <f>D42+D43</f>
        <v>172</v>
      </c>
      <c r="E41" s="33">
        <f>E42+E43</f>
        <v>4644</v>
      </c>
      <c r="F41" s="33">
        <f t="shared" ref="F41" si="13">F42+F43</f>
        <v>0</v>
      </c>
      <c r="G41" s="33">
        <f t="shared" ref="G41" si="14">G42+G43</f>
        <v>0</v>
      </c>
      <c r="H41" s="33">
        <f t="shared" ref="H41" si="15">H42+H43</f>
        <v>0</v>
      </c>
      <c r="I41" s="33">
        <f t="shared" ref="I41" si="16">I42+I43</f>
        <v>0</v>
      </c>
      <c r="J41" s="33">
        <f t="shared" si="3"/>
        <v>4644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/>
      <c r="G42" s="36">
        <v>0</v>
      </c>
      <c r="H42" s="35">
        <v>0</v>
      </c>
      <c r="I42" s="35"/>
      <c r="J42" s="35">
        <f t="shared" si="3"/>
        <v>0</v>
      </c>
      <c r="P42" s="37"/>
    </row>
    <row r="43" spans="1:18" s="11" customFormat="1" x14ac:dyDescent="0.2">
      <c r="B43" s="40" t="s">
        <v>55</v>
      </c>
      <c r="C43" s="12">
        <v>344</v>
      </c>
      <c r="D43" s="12">
        <v>172</v>
      </c>
      <c r="E43" s="12">
        <v>4644</v>
      </c>
      <c r="F43" s="36"/>
      <c r="G43" s="36"/>
      <c r="H43" s="36"/>
      <c r="I43" s="36"/>
      <c r="J43" s="35">
        <f t="shared" si="3"/>
        <v>4644</v>
      </c>
      <c r="P43" s="37"/>
    </row>
    <row r="44" spans="1:18" s="11" customFormat="1" ht="13.2" x14ac:dyDescent="0.2">
      <c r="B44" s="10" t="s">
        <v>27</v>
      </c>
      <c r="C44" s="39">
        <f t="shared" ref="C44:I44" si="17">SUM(C45:C46)</f>
        <v>0</v>
      </c>
      <c r="D44" s="39">
        <f t="shared" si="17"/>
        <v>0</v>
      </c>
      <c r="E44" s="39">
        <f t="shared" si="17"/>
        <v>0</v>
      </c>
      <c r="F44" s="39">
        <f t="shared" si="17"/>
        <v>0</v>
      </c>
      <c r="G44" s="39">
        <f t="shared" si="17"/>
        <v>0</v>
      </c>
      <c r="H44" s="39">
        <f t="shared" si="17"/>
        <v>0</v>
      </c>
      <c r="I44" s="39">
        <f t="shared" si="17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8">C48</f>
        <v>0</v>
      </c>
      <c r="D47" s="33">
        <f t="shared" si="18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/>
      <c r="D48" s="12"/>
      <c r="E48" s="12"/>
      <c r="F48" s="43"/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9">C51+C60</f>
        <v>0</v>
      </c>
      <c r="D50" s="32">
        <f t="shared" si="19"/>
        <v>0</v>
      </c>
      <c r="E50" s="32">
        <f t="shared" si="19"/>
        <v>0</v>
      </c>
      <c r="F50" s="32">
        <f t="shared" si="19"/>
        <v>0</v>
      </c>
      <c r="G50" s="32">
        <f t="shared" si="19"/>
        <v>0</v>
      </c>
      <c r="H50" s="32">
        <f t="shared" si="19"/>
        <v>0</v>
      </c>
      <c r="I50" s="32">
        <f t="shared" si="19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20">D52+D54+D56+D58</f>
        <v>0</v>
      </c>
      <c r="E51" s="57">
        <f t="shared" si="20"/>
        <v>0</v>
      </c>
      <c r="F51" s="57">
        <f t="shared" si="20"/>
        <v>0</v>
      </c>
      <c r="G51" s="57">
        <f t="shared" si="20"/>
        <v>0</v>
      </c>
      <c r="H51" s="57">
        <f t="shared" si="20"/>
        <v>0</v>
      </c>
      <c r="I51" s="57">
        <f t="shared" si="20"/>
        <v>0</v>
      </c>
      <c r="J51" s="57">
        <f t="shared" si="20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21">+D53</f>
        <v>0</v>
      </c>
      <c r="E52" s="39">
        <f t="shared" si="21"/>
        <v>0</v>
      </c>
      <c r="F52" s="39">
        <f t="shared" si="21"/>
        <v>0</v>
      </c>
      <c r="G52" s="39">
        <f t="shared" si="21"/>
        <v>0</v>
      </c>
      <c r="H52" s="39">
        <f t="shared" si="21"/>
        <v>0</v>
      </c>
      <c r="I52" s="39">
        <f t="shared" si="21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22">SUM(E53:I53)</f>
        <v>0</v>
      </c>
    </row>
    <row r="54" spans="2:16" s="11" customFormat="1" ht="13.2" x14ac:dyDescent="0.2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0</v>
      </c>
      <c r="G54" s="33">
        <f t="shared" si="24"/>
        <v>0</v>
      </c>
      <c r="H54" s="33">
        <f t="shared" si="24"/>
        <v>0</v>
      </c>
      <c r="I54" s="33">
        <f t="shared" si="24"/>
        <v>0</v>
      </c>
      <c r="J54" s="48">
        <f t="shared" si="22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/>
      <c r="H55" s="35">
        <v>0</v>
      </c>
      <c r="I55" s="35">
        <v>0</v>
      </c>
      <c r="J55" s="66">
        <f t="shared" si="22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5">+D57</f>
        <v>0</v>
      </c>
      <c r="E56" s="33">
        <f t="shared" si="25"/>
        <v>0</v>
      </c>
      <c r="F56" s="33">
        <f t="shared" si="25"/>
        <v>0</v>
      </c>
      <c r="G56" s="33">
        <f t="shared" si="25"/>
        <v>0</v>
      </c>
      <c r="H56" s="33">
        <f t="shared" si="25"/>
        <v>0</v>
      </c>
      <c r="I56" s="33">
        <f t="shared" si="25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6">C59</f>
        <v>0</v>
      </c>
      <c r="D58" s="33">
        <f t="shared" si="26"/>
        <v>0</v>
      </c>
      <c r="E58" s="33">
        <f t="shared" si="26"/>
        <v>0</v>
      </c>
      <c r="F58" s="33">
        <f t="shared" si="26"/>
        <v>0</v>
      </c>
      <c r="G58" s="33">
        <f t="shared" si="26"/>
        <v>0</v>
      </c>
      <c r="H58" s="33">
        <f t="shared" si="26"/>
        <v>0</v>
      </c>
      <c r="I58" s="33">
        <f t="shared" si="26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7">+E61</f>
        <v>0</v>
      </c>
      <c r="F60" s="54">
        <f t="shared" si="27"/>
        <v>0</v>
      </c>
      <c r="G60" s="54">
        <f t="shared" si="27"/>
        <v>0</v>
      </c>
      <c r="H60" s="54">
        <f t="shared" si="27"/>
        <v>0</v>
      </c>
      <c r="I60" s="54">
        <f t="shared" si="27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7"/>
        <v>0</v>
      </c>
      <c r="F61" s="33">
        <f t="shared" si="27"/>
        <v>0</v>
      </c>
      <c r="G61" s="33">
        <f t="shared" si="27"/>
        <v>0</v>
      </c>
      <c r="H61" s="33">
        <f t="shared" si="27"/>
        <v>0</v>
      </c>
      <c r="I61" s="33">
        <f t="shared" si="27"/>
        <v>0</v>
      </c>
      <c r="J61" s="33">
        <f t="shared" ref="J61:J62" si="28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8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6D96-E337-4B6D-856E-D69CAEA2033B}">
  <dimension ref="A10:R78"/>
  <sheetViews>
    <sheetView showGridLines="0" topLeftCell="A7" zoomScale="80" zoomScaleNormal="80" zoomScaleSheetLayoutView="100" workbookViewId="0">
      <selection activeCell="D19" sqref="D19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119716</v>
      </c>
      <c r="D19" s="22">
        <f t="shared" si="0"/>
        <v>69465</v>
      </c>
      <c r="E19" s="22">
        <f t="shared" si="0"/>
        <v>1222714.6400000004</v>
      </c>
      <c r="F19" s="22">
        <f t="shared" si="0"/>
        <v>5824.4000000000005</v>
      </c>
      <c r="G19" s="22">
        <f t="shared" si="0"/>
        <v>1134471.5900000001</v>
      </c>
      <c r="H19" s="22">
        <f t="shared" si="0"/>
        <v>45769.330999999998</v>
      </c>
      <c r="I19" s="22">
        <f t="shared" si="0"/>
        <v>57.637</v>
      </c>
      <c r="J19" s="22">
        <f>SUM(E19:I19)</f>
        <v>2408837.5980000002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119716</v>
      </c>
      <c r="D22" s="31">
        <f t="shared" si="1"/>
        <v>69465</v>
      </c>
      <c r="E22" s="31">
        <f t="shared" si="1"/>
        <v>1222714.6400000004</v>
      </c>
      <c r="F22" s="31">
        <f t="shared" si="1"/>
        <v>5824.4000000000005</v>
      </c>
      <c r="G22" s="31">
        <f t="shared" si="1"/>
        <v>1134471.5900000001</v>
      </c>
      <c r="H22" s="31">
        <f t="shared" si="1"/>
        <v>45769.330999999998</v>
      </c>
      <c r="I22" s="31">
        <f t="shared" si="1"/>
        <v>57.637</v>
      </c>
      <c r="J22" s="32">
        <f t="shared" si="1"/>
        <v>2408837.5980000002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119396</v>
      </c>
      <c r="D23" s="60">
        <f t="shared" si="2"/>
        <v>69305</v>
      </c>
      <c r="E23" s="60">
        <f t="shared" si="2"/>
        <v>1222234.6400000004</v>
      </c>
      <c r="F23" s="60">
        <f t="shared" si="2"/>
        <v>5824.4000000000005</v>
      </c>
      <c r="G23" s="60">
        <f t="shared" si="2"/>
        <v>1134471.5900000001</v>
      </c>
      <c r="H23" s="60">
        <f t="shared" si="2"/>
        <v>45769.330999999998</v>
      </c>
      <c r="I23" s="60">
        <f t="shared" si="2"/>
        <v>57.637</v>
      </c>
      <c r="J23" s="61">
        <f t="shared" ref="J23:J46" si="3">SUM(E23:I23)</f>
        <v>2408357.5980000002</v>
      </c>
      <c r="M23" s="16"/>
    </row>
    <row r="24" spans="2:16" ht="13.2" x14ac:dyDescent="0.2">
      <c r="B24" s="10" t="s">
        <v>10</v>
      </c>
      <c r="C24" s="33">
        <f t="shared" ref="C24:I24" si="4">C25</f>
        <v>13893</v>
      </c>
      <c r="D24" s="33">
        <f t="shared" si="4"/>
        <v>7883</v>
      </c>
      <c r="E24" s="33">
        <f t="shared" si="4"/>
        <v>162042.55500000002</v>
      </c>
      <c r="F24" s="33">
        <f t="shared" si="4"/>
        <v>0</v>
      </c>
      <c r="G24" s="33">
        <f t="shared" si="4"/>
        <v>0</v>
      </c>
      <c r="H24" s="33">
        <f t="shared" si="4"/>
        <v>12807.754000000001</v>
      </c>
      <c r="I24" s="33">
        <f t="shared" si="4"/>
        <v>0</v>
      </c>
      <c r="J24" s="33">
        <f t="shared" si="3"/>
        <v>174850.30900000001</v>
      </c>
      <c r="M24" s="16"/>
    </row>
    <row r="25" spans="2:16" s="11" customFormat="1" x14ac:dyDescent="0.2">
      <c r="B25" s="34" t="s">
        <v>11</v>
      </c>
      <c r="C25" s="12">
        <v>13893</v>
      </c>
      <c r="D25" s="12">
        <v>7883</v>
      </c>
      <c r="E25" s="12">
        <v>162042.55500000002</v>
      </c>
      <c r="F25" s="35"/>
      <c r="G25" s="36">
        <v>0</v>
      </c>
      <c r="H25" s="35">
        <v>12807.754000000001</v>
      </c>
      <c r="I25" s="35">
        <v>0</v>
      </c>
      <c r="J25" s="35">
        <f t="shared" si="3"/>
        <v>174850.30900000001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148</v>
      </c>
      <c r="D26" s="33">
        <f t="shared" si="5"/>
        <v>74</v>
      </c>
      <c r="E26" s="33">
        <f>E27</f>
        <v>1739.61</v>
      </c>
      <c r="F26" s="33">
        <f>F27</f>
        <v>882.15</v>
      </c>
      <c r="G26" s="33">
        <f>G27</f>
        <v>281786.97000000003</v>
      </c>
      <c r="H26" s="33">
        <f>H27</f>
        <v>3238.14</v>
      </c>
      <c r="I26" s="33">
        <f>I27</f>
        <v>0</v>
      </c>
      <c r="J26" s="33">
        <f t="shared" si="3"/>
        <v>287646.87000000005</v>
      </c>
      <c r="P26" s="37"/>
    </row>
    <row r="27" spans="2:16" s="37" customFormat="1" x14ac:dyDescent="0.2">
      <c r="B27" s="38" t="s">
        <v>36</v>
      </c>
      <c r="C27" s="12">
        <v>148</v>
      </c>
      <c r="D27" s="12">
        <v>74</v>
      </c>
      <c r="E27" s="36">
        <v>1739.61</v>
      </c>
      <c r="F27" s="35">
        <v>882.15</v>
      </c>
      <c r="G27" s="36">
        <v>281786.97000000003</v>
      </c>
      <c r="H27" s="35">
        <v>3238.14</v>
      </c>
      <c r="I27" s="35">
        <v>0</v>
      </c>
      <c r="J27" s="35">
        <f t="shared" si="3"/>
        <v>287646.87000000005</v>
      </c>
    </row>
    <row r="28" spans="2:16" s="37" customFormat="1" ht="13.2" x14ac:dyDescent="0.2">
      <c r="B28" s="10" t="s">
        <v>45</v>
      </c>
      <c r="C28" s="33">
        <f t="shared" ref="C28:I28" si="6">C29</f>
        <v>7114</v>
      </c>
      <c r="D28" s="33">
        <f t="shared" si="6"/>
        <v>3735</v>
      </c>
      <c r="E28" s="33">
        <f t="shared" si="6"/>
        <v>47500.917000000001</v>
      </c>
      <c r="F28" s="33">
        <f t="shared" si="6"/>
        <v>1002.1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48503.017</v>
      </c>
    </row>
    <row r="29" spans="2:16" s="37" customFormat="1" x14ac:dyDescent="0.2">
      <c r="B29" s="40" t="s">
        <v>47</v>
      </c>
      <c r="C29" s="12">
        <v>7114</v>
      </c>
      <c r="D29" s="12">
        <v>3735</v>
      </c>
      <c r="E29" s="12">
        <v>47500.917000000001</v>
      </c>
      <c r="F29" s="35">
        <v>1002.1</v>
      </c>
      <c r="G29" s="36"/>
      <c r="H29" s="35"/>
      <c r="I29" s="35">
        <v>0</v>
      </c>
      <c r="J29" s="35">
        <f t="shared" si="7"/>
        <v>48503.017</v>
      </c>
    </row>
    <row r="30" spans="2:16" ht="13.2" x14ac:dyDescent="0.2">
      <c r="B30" s="10" t="s">
        <v>14</v>
      </c>
      <c r="C30" s="39">
        <f t="shared" ref="C30:I30" si="8">SUM(C31:C33)</f>
        <v>94976</v>
      </c>
      <c r="D30" s="39">
        <f t="shared" si="8"/>
        <v>55944</v>
      </c>
      <c r="E30" s="39">
        <f t="shared" si="8"/>
        <v>960707.64500000025</v>
      </c>
      <c r="F30" s="39">
        <f t="shared" si="8"/>
        <v>169.48</v>
      </c>
      <c r="G30" s="39">
        <f t="shared" si="8"/>
        <v>181302.08000000002</v>
      </c>
      <c r="H30" s="39">
        <f t="shared" si="8"/>
        <v>29723.436999999998</v>
      </c>
      <c r="I30" s="39">
        <f t="shared" si="8"/>
        <v>57.637</v>
      </c>
      <c r="J30" s="33">
        <f t="shared" si="3"/>
        <v>1171960.2790000003</v>
      </c>
    </row>
    <row r="31" spans="2:16" s="11" customFormat="1" x14ac:dyDescent="0.2">
      <c r="B31" s="40" t="s">
        <v>15</v>
      </c>
      <c r="C31" s="12">
        <v>36721</v>
      </c>
      <c r="D31" s="12">
        <v>21600</v>
      </c>
      <c r="E31" s="12">
        <v>300330.03000000003</v>
      </c>
      <c r="F31" s="35">
        <v>169.48</v>
      </c>
      <c r="G31" s="36"/>
      <c r="H31" s="35">
        <v>29723.436999999998</v>
      </c>
      <c r="I31" s="35">
        <v>57.637</v>
      </c>
      <c r="J31" s="35">
        <f t="shared" si="3"/>
        <v>330280.58399999997</v>
      </c>
      <c r="P31" s="37"/>
    </row>
    <row r="32" spans="2:16" s="11" customFormat="1" x14ac:dyDescent="0.2">
      <c r="B32" s="40" t="s">
        <v>16</v>
      </c>
      <c r="C32" s="12">
        <v>58255</v>
      </c>
      <c r="D32" s="12">
        <v>34344</v>
      </c>
      <c r="E32" s="12">
        <v>660377.61500000022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660377.61500000022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181302.08000000002</v>
      </c>
      <c r="H33" s="35">
        <v>0</v>
      </c>
      <c r="I33" s="35">
        <v>0</v>
      </c>
      <c r="J33" s="35">
        <f t="shared" si="3"/>
        <v>181302.08000000002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2958</v>
      </c>
      <c r="D34" s="33">
        <f t="shared" si="9"/>
        <v>1491</v>
      </c>
      <c r="E34" s="33">
        <f>E35</f>
        <v>43151.053</v>
      </c>
      <c r="F34" s="33">
        <f>F35</f>
        <v>0</v>
      </c>
      <c r="G34" s="33">
        <f>G35</f>
        <v>72627.290000000008</v>
      </c>
      <c r="H34" s="33">
        <f>H35</f>
        <v>0</v>
      </c>
      <c r="I34" s="33">
        <f>I35</f>
        <v>0</v>
      </c>
      <c r="J34" s="33">
        <f t="shared" si="3"/>
        <v>115778.34300000001</v>
      </c>
      <c r="P34" s="37"/>
    </row>
    <row r="35" spans="1:18" s="11" customFormat="1" x14ac:dyDescent="0.2">
      <c r="A35" s="37"/>
      <c r="B35" s="40" t="s">
        <v>19</v>
      </c>
      <c r="C35" s="12">
        <v>2958</v>
      </c>
      <c r="D35" s="12">
        <v>1491</v>
      </c>
      <c r="E35" s="12">
        <v>43151.053</v>
      </c>
      <c r="F35" s="35"/>
      <c r="G35" s="36">
        <v>72627.290000000008</v>
      </c>
      <c r="H35" s="35">
        <v>0</v>
      </c>
      <c r="I35" s="35">
        <v>0</v>
      </c>
      <c r="J35" s="35">
        <f t="shared" si="3"/>
        <v>115778.34300000001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307</v>
      </c>
      <c r="D36" s="33">
        <f t="shared" si="10"/>
        <v>178</v>
      </c>
      <c r="E36" s="33">
        <f t="shared" si="10"/>
        <v>7092.8600000000006</v>
      </c>
      <c r="F36" s="33">
        <f t="shared" si="10"/>
        <v>753.67</v>
      </c>
      <c r="G36" s="33">
        <f t="shared" si="10"/>
        <v>567685.25</v>
      </c>
      <c r="H36" s="33">
        <f t="shared" si="10"/>
        <v>0</v>
      </c>
      <c r="I36" s="33">
        <f t="shared" si="10"/>
        <v>0</v>
      </c>
      <c r="J36" s="33">
        <f t="shared" si="3"/>
        <v>575531.78</v>
      </c>
      <c r="P36" s="37"/>
    </row>
    <row r="37" spans="1:18" s="11" customFormat="1" x14ac:dyDescent="0.2">
      <c r="B37" s="38" t="s">
        <v>21</v>
      </c>
      <c r="C37" s="12">
        <v>307</v>
      </c>
      <c r="D37" s="12">
        <v>178</v>
      </c>
      <c r="E37" s="12">
        <v>7092.8600000000006</v>
      </c>
      <c r="F37" s="35">
        <v>753.67</v>
      </c>
      <c r="G37" s="36">
        <v>567685.25</v>
      </c>
      <c r="H37" s="35">
        <v>0</v>
      </c>
      <c r="I37" s="35">
        <v>0</v>
      </c>
      <c r="J37" s="35">
        <f t="shared" si="3"/>
        <v>575531.78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3017</v>
      </c>
      <c r="G38" s="33">
        <f>G39</f>
        <v>31070</v>
      </c>
      <c r="H38" s="33">
        <f>H39</f>
        <v>0</v>
      </c>
      <c r="I38" s="33">
        <f>I39</f>
        <v>0</v>
      </c>
      <c r="J38" s="33">
        <f t="shared" si="3"/>
        <v>34087</v>
      </c>
      <c r="P38" s="37"/>
    </row>
    <row r="39" spans="1:18" s="11" customFormat="1" x14ac:dyDescent="0.2">
      <c r="B39" s="40" t="s">
        <v>23</v>
      </c>
      <c r="C39" s="12"/>
      <c r="D39" s="12"/>
      <c r="E39" s="12"/>
      <c r="F39" s="35">
        <v>3017</v>
      </c>
      <c r="G39" s="36">
        <v>31070</v>
      </c>
      <c r="H39" s="35"/>
      <c r="I39" s="35">
        <v>0</v>
      </c>
      <c r="J39" s="35">
        <f t="shared" si="3"/>
        <v>34087</v>
      </c>
      <c r="P39" s="37"/>
    </row>
    <row r="40" spans="1:18" ht="13.2" x14ac:dyDescent="0.25">
      <c r="B40" s="59" t="s">
        <v>24</v>
      </c>
      <c r="C40" s="60">
        <f>C41+C44+C47</f>
        <v>320</v>
      </c>
      <c r="D40" s="60">
        <f>D41+D44+D47</f>
        <v>160</v>
      </c>
      <c r="E40" s="60">
        <f>E41+E44+E47</f>
        <v>480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480</v>
      </c>
      <c r="Q40" s="11"/>
      <c r="R40" s="11"/>
    </row>
    <row r="41" spans="1:18" ht="13.2" x14ac:dyDescent="0.2">
      <c r="B41" s="10" t="s">
        <v>25</v>
      </c>
      <c r="C41" s="33">
        <f>C42+C43</f>
        <v>320</v>
      </c>
      <c r="D41" s="33">
        <f>D42+D43</f>
        <v>160</v>
      </c>
      <c r="E41" s="33">
        <f>E42+E43</f>
        <v>480</v>
      </c>
      <c r="F41" s="33">
        <f t="shared" ref="F41:I41" si="13">F42+F43</f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480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/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55</v>
      </c>
      <c r="C43" s="12">
        <v>320</v>
      </c>
      <c r="D43" s="12">
        <v>160</v>
      </c>
      <c r="E43" s="12">
        <v>480</v>
      </c>
      <c r="F43" s="36"/>
      <c r="G43" s="36"/>
      <c r="H43" s="36"/>
      <c r="I43" s="36"/>
      <c r="J43" s="35">
        <f t="shared" si="3"/>
        <v>480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/>
      <c r="D48" s="12"/>
      <c r="E48" s="12"/>
      <c r="F48" s="43"/>
      <c r="G48" s="44">
        <v>0</v>
      </c>
      <c r="H48" s="36"/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/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CDA0-B8E0-422B-AB1F-66070FD8B5EA}">
  <dimension ref="A10:R78"/>
  <sheetViews>
    <sheetView showGridLines="0" topLeftCell="A3" zoomScale="90" zoomScaleNormal="90" zoomScaleSheetLayoutView="100" workbookViewId="0">
      <selection activeCell="K12" sqref="K12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84185</v>
      </c>
      <c r="D19" s="22">
        <f t="shared" si="0"/>
        <v>49625</v>
      </c>
      <c r="E19" s="22">
        <f t="shared" si="0"/>
        <v>933207.28900000011</v>
      </c>
      <c r="F19" s="22">
        <f t="shared" si="0"/>
        <v>0</v>
      </c>
      <c r="G19" s="22">
        <f t="shared" si="0"/>
        <v>0</v>
      </c>
      <c r="H19" s="22">
        <f t="shared" si="0"/>
        <v>34787.42</v>
      </c>
      <c r="I19" s="22">
        <f t="shared" si="0"/>
        <v>55.14</v>
      </c>
      <c r="J19" s="22">
        <f>SUM(E19:I19)</f>
        <v>968049.84900000016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84185</v>
      </c>
      <c r="D22" s="31">
        <f t="shared" si="1"/>
        <v>49625</v>
      </c>
      <c r="E22" s="31">
        <f t="shared" si="1"/>
        <v>933207.28900000011</v>
      </c>
      <c r="F22" s="31">
        <f t="shared" si="1"/>
        <v>0</v>
      </c>
      <c r="G22" s="31">
        <f t="shared" si="1"/>
        <v>0</v>
      </c>
      <c r="H22" s="31">
        <f t="shared" si="1"/>
        <v>34787.42</v>
      </c>
      <c r="I22" s="31">
        <f t="shared" si="1"/>
        <v>55.14</v>
      </c>
      <c r="J22" s="32">
        <f t="shared" si="1"/>
        <v>968049.84900000016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84185</v>
      </c>
      <c r="D23" s="60">
        <f t="shared" si="2"/>
        <v>49625</v>
      </c>
      <c r="E23" s="60">
        <f t="shared" si="2"/>
        <v>933207.28900000011</v>
      </c>
      <c r="F23" s="60">
        <f t="shared" si="2"/>
        <v>0</v>
      </c>
      <c r="G23" s="60">
        <f t="shared" si="2"/>
        <v>0</v>
      </c>
      <c r="H23" s="60">
        <f t="shared" si="2"/>
        <v>34787.42</v>
      </c>
      <c r="I23" s="60">
        <f t="shared" si="2"/>
        <v>55.14</v>
      </c>
      <c r="J23" s="61">
        <f t="shared" ref="J23:J46" si="3">SUM(E23:I23)</f>
        <v>968049.84900000016</v>
      </c>
      <c r="M23" s="16"/>
    </row>
    <row r="24" spans="2:16" ht="13.2" x14ac:dyDescent="0.2">
      <c r="B24" s="10" t="s">
        <v>10</v>
      </c>
      <c r="C24" s="33">
        <f t="shared" ref="C24:I24" si="4">C25</f>
        <v>255</v>
      </c>
      <c r="D24" s="33">
        <f t="shared" si="4"/>
        <v>139</v>
      </c>
      <c r="E24" s="33">
        <f t="shared" si="4"/>
        <v>2192.123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2192.123</v>
      </c>
      <c r="M24" s="16"/>
    </row>
    <row r="25" spans="2:16" s="11" customFormat="1" x14ac:dyDescent="0.2">
      <c r="B25" s="34" t="s">
        <v>11</v>
      </c>
      <c r="C25" s="12">
        <v>255</v>
      </c>
      <c r="D25" s="12">
        <v>139</v>
      </c>
      <c r="E25" s="12">
        <v>2192.123</v>
      </c>
      <c r="F25" s="35"/>
      <c r="G25" s="36">
        <v>0</v>
      </c>
      <c r="H25" s="35">
        <v>0</v>
      </c>
      <c r="I25" s="35">
        <v>0</v>
      </c>
      <c r="J25" s="35">
        <f t="shared" si="3"/>
        <v>2192.123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16464</v>
      </c>
      <c r="D28" s="33">
        <f t="shared" si="6"/>
        <v>9363</v>
      </c>
      <c r="E28" s="33">
        <f t="shared" si="6"/>
        <v>194501.58299999998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194501.58299999998</v>
      </c>
    </row>
    <row r="29" spans="2:16" s="37" customFormat="1" x14ac:dyDescent="0.2">
      <c r="B29" s="40" t="s">
        <v>47</v>
      </c>
      <c r="C29" s="12">
        <v>16464</v>
      </c>
      <c r="D29" s="12">
        <v>9363</v>
      </c>
      <c r="E29" s="12">
        <v>194501.58299999998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194501.58299999998</v>
      </c>
    </row>
    <row r="30" spans="2:16" ht="13.2" x14ac:dyDescent="0.2">
      <c r="B30" s="10" t="s">
        <v>14</v>
      </c>
      <c r="C30" s="39">
        <f t="shared" ref="C30:I30" si="8">SUM(C31:C33)</f>
        <v>67110</v>
      </c>
      <c r="D30" s="39">
        <f t="shared" si="8"/>
        <v>39945</v>
      </c>
      <c r="E30" s="39">
        <f t="shared" si="8"/>
        <v>731754.1100000001</v>
      </c>
      <c r="F30" s="39">
        <f t="shared" si="8"/>
        <v>0</v>
      </c>
      <c r="G30" s="39">
        <f t="shared" si="8"/>
        <v>0</v>
      </c>
      <c r="H30" s="39">
        <f t="shared" si="8"/>
        <v>34787.42</v>
      </c>
      <c r="I30" s="39">
        <f t="shared" si="8"/>
        <v>55.14</v>
      </c>
      <c r="J30" s="33">
        <f t="shared" si="3"/>
        <v>766596.67000000016</v>
      </c>
    </row>
    <row r="31" spans="2:16" s="11" customFormat="1" x14ac:dyDescent="0.2">
      <c r="B31" s="40" t="s">
        <v>15</v>
      </c>
      <c r="C31" s="12">
        <v>32994</v>
      </c>
      <c r="D31" s="12">
        <v>18834</v>
      </c>
      <c r="E31" s="12">
        <v>316444.01</v>
      </c>
      <c r="F31" s="35">
        <v>0</v>
      </c>
      <c r="G31" s="36">
        <v>0</v>
      </c>
      <c r="H31" s="35">
        <v>34787.42</v>
      </c>
      <c r="I31" s="35">
        <v>55.14</v>
      </c>
      <c r="J31" s="35">
        <f t="shared" si="3"/>
        <v>351286.57</v>
      </c>
      <c r="P31" s="37"/>
    </row>
    <row r="32" spans="2:16" s="11" customFormat="1" x14ac:dyDescent="0.2">
      <c r="B32" s="40" t="s">
        <v>16</v>
      </c>
      <c r="C32" s="12">
        <v>34116</v>
      </c>
      <c r="D32" s="12">
        <v>21111</v>
      </c>
      <c r="E32" s="12">
        <v>415310.10000000009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415310.10000000009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356</v>
      </c>
      <c r="D34" s="33">
        <f t="shared" si="9"/>
        <v>178</v>
      </c>
      <c r="E34" s="33">
        <f>E35</f>
        <v>4759.473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4759.473</v>
      </c>
      <c r="P34" s="37"/>
    </row>
    <row r="35" spans="1:18" s="11" customFormat="1" x14ac:dyDescent="0.2">
      <c r="A35" s="37"/>
      <c r="B35" s="40" t="s">
        <v>19</v>
      </c>
      <c r="C35" s="12">
        <v>356</v>
      </c>
      <c r="D35" s="12">
        <v>178</v>
      </c>
      <c r="E35" s="12">
        <v>4759.473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4759.473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55</v>
      </c>
      <c r="C43" s="12"/>
      <c r="D43" s="12"/>
      <c r="E43" s="12"/>
      <c r="F43" s="36"/>
      <c r="G43" s="36"/>
      <c r="H43" s="36"/>
      <c r="I43" s="36"/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3358-653D-4E11-8A1A-BE3BB7B95E53}">
  <dimension ref="A10:R78"/>
  <sheetViews>
    <sheetView showGridLines="0" zoomScaleNormal="100" zoomScaleSheetLayoutView="100" workbookViewId="0">
      <selection activeCell="D19" sqref="D19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18187</v>
      </c>
      <c r="D19" s="22">
        <f t="shared" si="0"/>
        <v>9737</v>
      </c>
      <c r="E19" s="22">
        <f t="shared" si="0"/>
        <v>74543.799719999981</v>
      </c>
      <c r="F19" s="22">
        <f t="shared" si="0"/>
        <v>3.2</v>
      </c>
      <c r="G19" s="22">
        <f t="shared" si="0"/>
        <v>0</v>
      </c>
      <c r="H19" s="22">
        <f t="shared" si="0"/>
        <v>0</v>
      </c>
      <c r="I19" s="22">
        <f t="shared" si="0"/>
        <v>119.25</v>
      </c>
      <c r="J19" s="22">
        <f>SUM(E19:I19)</f>
        <v>74666.249719999978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18187</v>
      </c>
      <c r="D22" s="31">
        <f t="shared" si="1"/>
        <v>9737</v>
      </c>
      <c r="E22" s="31">
        <f t="shared" si="1"/>
        <v>74543.799719999981</v>
      </c>
      <c r="F22" s="31">
        <f t="shared" si="1"/>
        <v>3.2</v>
      </c>
      <c r="G22" s="31">
        <f t="shared" si="1"/>
        <v>0</v>
      </c>
      <c r="H22" s="31">
        <f t="shared" si="1"/>
        <v>0</v>
      </c>
      <c r="I22" s="31">
        <f t="shared" si="1"/>
        <v>119.25</v>
      </c>
      <c r="J22" s="32">
        <f t="shared" si="1"/>
        <v>74666.249719999978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18187</v>
      </c>
      <c r="D23" s="60">
        <f t="shared" si="2"/>
        <v>9737</v>
      </c>
      <c r="E23" s="60">
        <f t="shared" si="2"/>
        <v>74543.799719999981</v>
      </c>
      <c r="F23" s="60">
        <f t="shared" si="2"/>
        <v>3.2</v>
      </c>
      <c r="G23" s="60">
        <f t="shared" si="2"/>
        <v>0</v>
      </c>
      <c r="H23" s="60">
        <f t="shared" si="2"/>
        <v>0</v>
      </c>
      <c r="I23" s="60">
        <f t="shared" si="2"/>
        <v>119.25</v>
      </c>
      <c r="J23" s="61">
        <f t="shared" ref="J23:J46" si="3">SUM(E23:I23)</f>
        <v>74666.249719999978</v>
      </c>
      <c r="M23" s="16"/>
    </row>
    <row r="24" spans="2:16" ht="13.2" x14ac:dyDescent="0.2">
      <c r="B24" s="10" t="s">
        <v>10</v>
      </c>
      <c r="C24" s="33">
        <f t="shared" ref="C24:I24" si="4">C25</f>
        <v>707</v>
      </c>
      <c r="D24" s="33">
        <f t="shared" si="4"/>
        <v>383</v>
      </c>
      <c r="E24" s="33">
        <f t="shared" si="4"/>
        <v>3522.7540000000008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3522.7540000000008</v>
      </c>
      <c r="M24" s="16"/>
    </row>
    <row r="25" spans="2:16" s="11" customFormat="1" x14ac:dyDescent="0.2">
      <c r="B25" s="34" t="s">
        <v>11</v>
      </c>
      <c r="C25" s="12">
        <v>707</v>
      </c>
      <c r="D25" s="12">
        <v>383</v>
      </c>
      <c r="E25" s="12">
        <v>3522.7540000000008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3522.7540000000008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22</v>
      </c>
      <c r="D26" s="33">
        <f t="shared" si="5"/>
        <v>16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22</v>
      </c>
      <c r="D27" s="12">
        <v>16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2564</v>
      </c>
      <c r="D28" s="33">
        <f t="shared" si="6"/>
        <v>1298</v>
      </c>
      <c r="E28" s="33">
        <f t="shared" si="6"/>
        <v>8976.1049999999996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8976.1049999999996</v>
      </c>
    </row>
    <row r="29" spans="2:16" s="37" customFormat="1" x14ac:dyDescent="0.2">
      <c r="B29" s="40" t="s">
        <v>47</v>
      </c>
      <c r="C29" s="12">
        <v>2564</v>
      </c>
      <c r="D29" s="12">
        <v>1298</v>
      </c>
      <c r="E29" s="12">
        <v>8976.1049999999996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8976.1049999999996</v>
      </c>
    </row>
    <row r="30" spans="2:16" ht="13.2" x14ac:dyDescent="0.2">
      <c r="B30" s="10" t="s">
        <v>14</v>
      </c>
      <c r="C30" s="39">
        <f t="shared" ref="C30:I30" si="8">SUM(C31:C33)</f>
        <v>14154</v>
      </c>
      <c r="D30" s="39">
        <f t="shared" si="8"/>
        <v>7614</v>
      </c>
      <c r="E30" s="39">
        <f t="shared" si="8"/>
        <v>58500.044719999991</v>
      </c>
      <c r="F30" s="39">
        <f t="shared" si="8"/>
        <v>3.2</v>
      </c>
      <c r="G30" s="39">
        <f t="shared" si="8"/>
        <v>0</v>
      </c>
      <c r="H30" s="39">
        <f t="shared" si="8"/>
        <v>0</v>
      </c>
      <c r="I30" s="39">
        <f t="shared" si="8"/>
        <v>119.25</v>
      </c>
      <c r="J30" s="33">
        <f t="shared" si="3"/>
        <v>58622.494719999988</v>
      </c>
    </row>
    <row r="31" spans="2:16" s="11" customFormat="1" x14ac:dyDescent="0.2">
      <c r="B31" s="40" t="s">
        <v>15</v>
      </c>
      <c r="C31" s="12">
        <v>7376</v>
      </c>
      <c r="D31" s="12">
        <v>3814</v>
      </c>
      <c r="E31" s="12">
        <v>32097.239999999994</v>
      </c>
      <c r="F31" s="35">
        <v>3.2</v>
      </c>
      <c r="G31" s="36">
        <v>0</v>
      </c>
      <c r="H31" s="35">
        <v>0</v>
      </c>
      <c r="I31" s="35">
        <v>119.25</v>
      </c>
      <c r="J31" s="35">
        <f t="shared" si="3"/>
        <v>32219.689999999995</v>
      </c>
      <c r="P31" s="37"/>
    </row>
    <row r="32" spans="2:16" s="11" customFormat="1" x14ac:dyDescent="0.2">
      <c r="B32" s="40" t="s">
        <v>16</v>
      </c>
      <c r="C32" s="12">
        <v>6778</v>
      </c>
      <c r="D32" s="12">
        <v>3800</v>
      </c>
      <c r="E32" s="12">
        <v>26402.804719999996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26402.804719999996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704</v>
      </c>
      <c r="D34" s="33">
        <f t="shared" si="9"/>
        <v>408</v>
      </c>
      <c r="E34" s="33">
        <f>E35</f>
        <v>3544.8959999999997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3544.8959999999997</v>
      </c>
      <c r="P34" s="37"/>
    </row>
    <row r="35" spans="1:18" s="11" customFormat="1" x14ac:dyDescent="0.2">
      <c r="A35" s="37"/>
      <c r="B35" s="40" t="s">
        <v>19</v>
      </c>
      <c r="C35" s="12">
        <v>704</v>
      </c>
      <c r="D35" s="12">
        <v>408</v>
      </c>
      <c r="E35" s="12">
        <v>3544.8959999999997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3544.8959999999997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36</v>
      </c>
      <c r="D36" s="33">
        <f t="shared" si="10"/>
        <v>18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36</v>
      </c>
      <c r="D37" s="12">
        <v>18</v>
      </c>
      <c r="E37" s="12"/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55</v>
      </c>
      <c r="C43" s="12"/>
      <c r="D43" s="12"/>
      <c r="E43" s="12"/>
      <c r="F43" s="36"/>
      <c r="G43" s="36"/>
      <c r="H43" s="36"/>
      <c r="I43" s="36"/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D3B9-8732-490B-8B99-F71E14F9C21C}">
  <dimension ref="A10:R78"/>
  <sheetViews>
    <sheetView showGridLines="0" zoomScale="90" zoomScaleNormal="90" zoomScaleSheetLayoutView="100" workbookViewId="0">
      <selection activeCell="B62" sqref="B62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2152</v>
      </c>
      <c r="D19" s="22">
        <f t="shared" si="0"/>
        <v>1221</v>
      </c>
      <c r="E19" s="22">
        <f t="shared" si="0"/>
        <v>6807.14</v>
      </c>
      <c r="F19" s="22">
        <f t="shared" si="0"/>
        <v>19669.090333333334</v>
      </c>
      <c r="G19" s="22">
        <f t="shared" si="0"/>
        <v>9259.85</v>
      </c>
      <c r="H19" s="22">
        <f t="shared" si="0"/>
        <v>37998.527000000002</v>
      </c>
      <c r="I19" s="22">
        <f t="shared" si="0"/>
        <v>363</v>
      </c>
      <c r="J19" s="22">
        <f>SUM(E19:I19)</f>
        <v>74097.607333333333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2152</v>
      </c>
      <c r="D22" s="31">
        <f t="shared" si="1"/>
        <v>1221</v>
      </c>
      <c r="E22" s="31">
        <f t="shared" si="1"/>
        <v>6807.14</v>
      </c>
      <c r="F22" s="31">
        <f t="shared" si="1"/>
        <v>17613.386999999999</v>
      </c>
      <c r="G22" s="31">
        <f t="shared" si="1"/>
        <v>9259.85</v>
      </c>
      <c r="H22" s="31">
        <f t="shared" si="1"/>
        <v>37991.527000000002</v>
      </c>
      <c r="I22" s="31">
        <f t="shared" si="1"/>
        <v>363</v>
      </c>
      <c r="J22" s="32">
        <f t="shared" si="1"/>
        <v>72034.903999999995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1354</v>
      </c>
      <c r="D23" s="60">
        <f t="shared" si="2"/>
        <v>822</v>
      </c>
      <c r="E23" s="60">
        <f t="shared" si="2"/>
        <v>350.3</v>
      </c>
      <c r="F23" s="60">
        <f t="shared" si="2"/>
        <v>5737.9070000000002</v>
      </c>
      <c r="G23" s="60">
        <f t="shared" si="2"/>
        <v>9259.85</v>
      </c>
      <c r="H23" s="60">
        <f t="shared" si="2"/>
        <v>32716.256999999998</v>
      </c>
      <c r="I23" s="60">
        <f t="shared" si="2"/>
        <v>0</v>
      </c>
      <c r="J23" s="61">
        <f t="shared" ref="J23:J46" si="3">SUM(E23:I23)</f>
        <v>48064.313999999998</v>
      </c>
      <c r="M23" s="16"/>
    </row>
    <row r="24" spans="2:16" ht="13.2" x14ac:dyDescent="0.2">
      <c r="B24" s="10" t="s">
        <v>10</v>
      </c>
      <c r="C24" s="33">
        <f t="shared" ref="C24:I24" si="4">C25</f>
        <v>819</v>
      </c>
      <c r="D24" s="33">
        <f t="shared" si="4"/>
        <v>487</v>
      </c>
      <c r="E24" s="33">
        <f t="shared" si="4"/>
        <v>350.3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350.3</v>
      </c>
      <c r="M24" s="16"/>
    </row>
    <row r="25" spans="2:16" s="11" customFormat="1" x14ac:dyDescent="0.2">
      <c r="B25" s="34" t="s">
        <v>11</v>
      </c>
      <c r="C25" s="12">
        <v>819</v>
      </c>
      <c r="D25" s="12">
        <v>487</v>
      </c>
      <c r="E25" s="12">
        <v>350.3</v>
      </c>
      <c r="F25" s="35"/>
      <c r="G25" s="36">
        <v>0</v>
      </c>
      <c r="H25" s="35">
        <v>0</v>
      </c>
      <c r="I25" s="35">
        <v>0</v>
      </c>
      <c r="J25" s="35">
        <f t="shared" si="3"/>
        <v>350.3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/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0</v>
      </c>
      <c r="D28" s="33">
        <f t="shared" si="6"/>
        <v>0</v>
      </c>
      <c r="E28" s="33">
        <f t="shared" si="6"/>
        <v>0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0</v>
      </c>
    </row>
    <row r="29" spans="2:16" s="37" customFormat="1" x14ac:dyDescent="0.2">
      <c r="B29" s="40" t="s">
        <v>47</v>
      </c>
      <c r="C29" s="12"/>
      <c r="D29" s="12"/>
      <c r="E29" s="12">
        <v>0</v>
      </c>
      <c r="F29" s="35"/>
      <c r="G29" s="36">
        <v>0</v>
      </c>
      <c r="H29" s="35"/>
      <c r="I29" s="35">
        <v>0</v>
      </c>
      <c r="J29" s="35">
        <f t="shared" si="7"/>
        <v>0</v>
      </c>
    </row>
    <row r="30" spans="2:16" ht="13.2" x14ac:dyDescent="0.2">
      <c r="B30" s="10" t="s">
        <v>14</v>
      </c>
      <c r="C30" s="39">
        <f t="shared" ref="C30:I30" si="8">SUM(C31:C33)</f>
        <v>535</v>
      </c>
      <c r="D30" s="39">
        <f t="shared" si="8"/>
        <v>335</v>
      </c>
      <c r="E30" s="39">
        <f t="shared" si="8"/>
        <v>0</v>
      </c>
      <c r="F30" s="39">
        <f t="shared" si="8"/>
        <v>0</v>
      </c>
      <c r="G30" s="39">
        <f t="shared" si="8"/>
        <v>0</v>
      </c>
      <c r="H30" s="39">
        <f t="shared" si="8"/>
        <v>20198.867999999999</v>
      </c>
      <c r="I30" s="39">
        <f t="shared" si="8"/>
        <v>0</v>
      </c>
      <c r="J30" s="33">
        <f t="shared" si="3"/>
        <v>20198.867999999999</v>
      </c>
    </row>
    <row r="31" spans="2:16" s="11" customFormat="1" x14ac:dyDescent="0.2">
      <c r="B31" s="40" t="s">
        <v>15</v>
      </c>
      <c r="C31" s="12">
        <v>535</v>
      </c>
      <c r="D31" s="12">
        <v>335</v>
      </c>
      <c r="E31" s="12">
        <v>0</v>
      </c>
      <c r="F31" s="35">
        <v>0</v>
      </c>
      <c r="G31" s="36">
        <v>0</v>
      </c>
      <c r="H31" s="35">
        <v>20198.867999999999</v>
      </c>
      <c r="I31" s="35">
        <v>0</v>
      </c>
      <c r="J31" s="35">
        <f t="shared" si="3"/>
        <v>20198.867999999999</v>
      </c>
      <c r="P31" s="37"/>
    </row>
    <row r="32" spans="2:16" s="11" customFormat="1" x14ac:dyDescent="0.2">
      <c r="B32" s="40" t="s">
        <v>16</v>
      </c>
      <c r="C32" s="12">
        <v>0</v>
      </c>
      <c r="D32" s="12">
        <v>0</v>
      </c>
      <c r="E32" s="12">
        <v>0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0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0</v>
      </c>
      <c r="D34" s="33">
        <f t="shared" si="9"/>
        <v>0</v>
      </c>
      <c r="E34" s="33">
        <f>E35</f>
        <v>0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0</v>
      </c>
      <c r="P34" s="37"/>
    </row>
    <row r="35" spans="1:18" s="11" customFormat="1" x14ac:dyDescent="0.2">
      <c r="A35" s="37"/>
      <c r="B35" s="40" t="s">
        <v>19</v>
      </c>
      <c r="C35" s="12">
        <v>0</v>
      </c>
      <c r="D35" s="12">
        <v>0</v>
      </c>
      <c r="E35" s="12">
        <v>0</v>
      </c>
      <c r="F35" s="35"/>
      <c r="G35" s="36">
        <v>0</v>
      </c>
      <c r="H35" s="35">
        <v>0</v>
      </c>
      <c r="I35" s="35">
        <v>0</v>
      </c>
      <c r="J35" s="35">
        <f t="shared" si="3"/>
        <v>0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5726.9070000000002</v>
      </c>
      <c r="G36" s="33">
        <f t="shared" si="10"/>
        <v>9259.85</v>
      </c>
      <c r="H36" s="33">
        <f t="shared" si="10"/>
        <v>12228.389000000001</v>
      </c>
      <c r="I36" s="33">
        <f t="shared" si="10"/>
        <v>0</v>
      </c>
      <c r="J36" s="33">
        <f t="shared" si="3"/>
        <v>27215.146000000001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5726.9070000000002</v>
      </c>
      <c r="G37" s="36">
        <v>9259.85</v>
      </c>
      <c r="H37" s="35">
        <v>12228.389000000001</v>
      </c>
      <c r="I37" s="35">
        <v>0</v>
      </c>
      <c r="J37" s="35">
        <f t="shared" si="3"/>
        <v>27215.146000000001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11</v>
      </c>
      <c r="G38" s="33">
        <f>G39</f>
        <v>0</v>
      </c>
      <c r="H38" s="33">
        <f>H39</f>
        <v>289</v>
      </c>
      <c r="I38" s="33">
        <f>I39</f>
        <v>0</v>
      </c>
      <c r="J38" s="33">
        <f t="shared" si="3"/>
        <v>300</v>
      </c>
      <c r="P38" s="37"/>
    </row>
    <row r="39" spans="1:18" s="11" customFormat="1" x14ac:dyDescent="0.2">
      <c r="B39" s="40" t="s">
        <v>23</v>
      </c>
      <c r="C39" s="12"/>
      <c r="D39" s="12"/>
      <c r="E39" s="12">
        <v>0</v>
      </c>
      <c r="F39" s="35">
        <v>11</v>
      </c>
      <c r="G39" s="36">
        <v>0</v>
      </c>
      <c r="H39" s="35">
        <v>289</v>
      </c>
      <c r="I39" s="35">
        <v>0</v>
      </c>
      <c r="J39" s="35">
        <f t="shared" si="3"/>
        <v>300</v>
      </c>
      <c r="P39" s="37"/>
    </row>
    <row r="40" spans="1:18" ht="13.2" x14ac:dyDescent="0.25">
      <c r="B40" s="59" t="s">
        <v>24</v>
      </c>
      <c r="C40" s="60">
        <f>C41+C44+C47</f>
        <v>798</v>
      </c>
      <c r="D40" s="60">
        <f>D41+D44+D47</f>
        <v>399</v>
      </c>
      <c r="E40" s="60">
        <f>E41+E44+E47</f>
        <v>6456.84</v>
      </c>
      <c r="F40" s="60">
        <f>F41+F44+F47</f>
        <v>11875.48</v>
      </c>
      <c r="G40" s="60">
        <f t="shared" ref="G40:I40" si="12">G41+G44+G47</f>
        <v>0</v>
      </c>
      <c r="H40" s="60">
        <f t="shared" si="12"/>
        <v>5275.27</v>
      </c>
      <c r="I40" s="60">
        <f t="shared" si="12"/>
        <v>363</v>
      </c>
      <c r="J40" s="60">
        <f>SUM(E40:I40)</f>
        <v>23970.59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3161</v>
      </c>
      <c r="G41" s="33">
        <f t="shared" si="13"/>
        <v>0</v>
      </c>
      <c r="H41" s="33">
        <f t="shared" si="13"/>
        <v>0</v>
      </c>
      <c r="I41" s="33">
        <f t="shared" si="13"/>
        <v>20</v>
      </c>
      <c r="J41" s="33">
        <f t="shared" si="3"/>
        <v>3181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3161</v>
      </c>
      <c r="G42" s="36">
        <v>0</v>
      </c>
      <c r="H42" s="35">
        <v>0</v>
      </c>
      <c r="I42" s="35">
        <v>20</v>
      </c>
      <c r="J42" s="35">
        <f t="shared" si="3"/>
        <v>3181</v>
      </c>
      <c r="P42" s="37"/>
    </row>
    <row r="43" spans="1:18" s="11" customFormat="1" x14ac:dyDescent="0.2">
      <c r="B43" s="40" t="s">
        <v>55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18</v>
      </c>
      <c r="D44" s="39">
        <f t="shared" si="14"/>
        <v>9</v>
      </c>
      <c r="E44" s="39">
        <f t="shared" si="14"/>
        <v>165.83999999999997</v>
      </c>
      <c r="F44" s="39">
        <f t="shared" si="14"/>
        <v>7619.74</v>
      </c>
      <c r="G44" s="39">
        <f t="shared" si="14"/>
        <v>0</v>
      </c>
      <c r="H44" s="39">
        <f t="shared" si="14"/>
        <v>0</v>
      </c>
      <c r="I44" s="39">
        <f t="shared" si="14"/>
        <v>343</v>
      </c>
      <c r="J44" s="33">
        <f t="shared" si="3"/>
        <v>8128.58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5651</v>
      </c>
      <c r="G45" s="36">
        <v>0</v>
      </c>
      <c r="H45" s="35">
        <v>0</v>
      </c>
      <c r="I45" s="35">
        <v>343</v>
      </c>
      <c r="J45" s="35">
        <f t="shared" si="3"/>
        <v>5994</v>
      </c>
      <c r="P45" s="37"/>
    </row>
    <row r="46" spans="1:18" s="11" customFormat="1" x14ac:dyDescent="0.2">
      <c r="B46" s="40" t="s">
        <v>29</v>
      </c>
      <c r="C46" s="12">
        <v>18</v>
      </c>
      <c r="D46" s="12">
        <v>9</v>
      </c>
      <c r="E46" s="12">
        <v>165.83999999999997</v>
      </c>
      <c r="F46" s="35">
        <v>1968.74</v>
      </c>
      <c r="G46" s="36">
        <v>0</v>
      </c>
      <c r="H46" s="35">
        <v>0</v>
      </c>
      <c r="I46" s="35">
        <v>0</v>
      </c>
      <c r="J46" s="35">
        <f t="shared" si="3"/>
        <v>2134.58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780</v>
      </c>
      <c r="D47" s="33">
        <f t="shared" si="15"/>
        <v>390</v>
      </c>
      <c r="E47" s="33">
        <f>E48</f>
        <v>6291</v>
      </c>
      <c r="F47" s="33">
        <f>F48</f>
        <v>1094.74</v>
      </c>
      <c r="G47" s="33">
        <f>G48</f>
        <v>0</v>
      </c>
      <c r="H47" s="33">
        <f>H48</f>
        <v>5275.27</v>
      </c>
      <c r="I47" s="33">
        <f>I48</f>
        <v>0</v>
      </c>
      <c r="J47" s="33">
        <f>SUM(E47:I47)</f>
        <v>12661.01</v>
      </c>
      <c r="P47" s="37"/>
    </row>
    <row r="48" spans="1:18" s="11" customFormat="1" ht="12" thickBot="1" x14ac:dyDescent="0.25">
      <c r="B48" s="42" t="s">
        <v>56</v>
      </c>
      <c r="C48" s="12">
        <v>780</v>
      </c>
      <c r="D48" s="12">
        <v>390</v>
      </c>
      <c r="E48" s="12">
        <v>6291</v>
      </c>
      <c r="F48" s="43">
        <v>1094.74</v>
      </c>
      <c r="G48" s="44">
        <v>0</v>
      </c>
      <c r="H48" s="36">
        <v>5275.27</v>
      </c>
      <c r="I48" s="43">
        <v>0</v>
      </c>
      <c r="J48" s="43">
        <f>SUM(E48:I48)</f>
        <v>12661.01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2055.7033333333329</v>
      </c>
      <c r="G50" s="32">
        <f t="shared" si="16"/>
        <v>0</v>
      </c>
      <c r="H50" s="32">
        <f t="shared" si="16"/>
        <v>7</v>
      </c>
      <c r="I50" s="32">
        <f t="shared" si="16"/>
        <v>0</v>
      </c>
      <c r="J50" s="32">
        <f>SUM(E50:I50)</f>
        <v>2062.7033333333329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2055.7033333333329</v>
      </c>
      <c r="G51" s="57">
        <f t="shared" si="17"/>
        <v>0</v>
      </c>
      <c r="H51" s="57">
        <f t="shared" si="17"/>
        <v>7</v>
      </c>
      <c r="I51" s="57">
        <f t="shared" si="17"/>
        <v>0</v>
      </c>
      <c r="J51" s="57">
        <f t="shared" si="17"/>
        <v>2062.7033333333329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1838.7033333333331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1838.7033333333331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1838.7033333333331</v>
      </c>
      <c r="G55" s="36"/>
      <c r="H55" s="35">
        <v>0</v>
      </c>
      <c r="I55" s="35">
        <v>0</v>
      </c>
      <c r="J55" s="66">
        <f t="shared" si="19"/>
        <v>1838.7033333333331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91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91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91</v>
      </c>
      <c r="G57" s="12">
        <v>0</v>
      </c>
      <c r="H57" s="12">
        <v>0</v>
      </c>
      <c r="I57" s="12">
        <v>0</v>
      </c>
      <c r="J57" s="48">
        <f>SUM(E57:I57)</f>
        <v>91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126</v>
      </c>
      <c r="G58" s="33">
        <f t="shared" si="23"/>
        <v>0</v>
      </c>
      <c r="H58" s="33">
        <f t="shared" si="23"/>
        <v>7</v>
      </c>
      <c r="I58" s="33">
        <f t="shared" si="23"/>
        <v>0</v>
      </c>
      <c r="J58" s="48">
        <f>SUM(E58:I58)</f>
        <v>133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126</v>
      </c>
      <c r="G59" s="12">
        <v>0</v>
      </c>
      <c r="H59" s="12">
        <v>7</v>
      </c>
      <c r="I59" s="12">
        <v>0</v>
      </c>
      <c r="J59" s="48">
        <f>SUM(E59:I59)</f>
        <v>133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TP Uso Público - Tipo de carga</vt:lpstr>
      <vt:lpstr>TP Uso Público - DESCARGA</vt:lpstr>
      <vt:lpstr>TP Uso Público - EMBARQUE</vt:lpstr>
      <vt:lpstr>TP Uso Público - TRANSBORDO</vt:lpstr>
      <vt:lpstr>TP Uso Público - REESTIBA</vt:lpstr>
      <vt:lpstr>TP Uso Público - OTROS</vt:lpstr>
      <vt:lpstr>'TP Uso Público - DESCARGA'!Área_de_impresión</vt:lpstr>
      <vt:lpstr>'TP Uso Público - EMBARQUE'!Área_de_impresión</vt:lpstr>
      <vt:lpstr>'TP Uso Público - OTROS'!Área_de_impresión</vt:lpstr>
      <vt:lpstr>'TP Uso Público - REESTIBA'!Área_de_impresión</vt:lpstr>
      <vt:lpstr>'TP Uso Público - Tipo de carga'!Área_de_impresión</vt:lpstr>
      <vt:lpstr>'TP Uso Público - TRANSBORDO'!Área_de_impresión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Mariela Taipe Ayoso</cp:lastModifiedBy>
  <dcterms:created xsi:type="dcterms:W3CDTF">2020-02-13T16:36:40Z</dcterms:created>
  <dcterms:modified xsi:type="dcterms:W3CDTF">2025-11-03T19:57:39Z</dcterms:modified>
</cp:coreProperties>
</file>