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5\11 NOVIEMBRE 2025\"/>
    </mc:Choice>
  </mc:AlternateContent>
  <xr:revisionPtr revIDLastSave="0" documentId="13_ncr:1_{C0724663-514F-4216-A1E2-F2DF4B8A1D57}" xr6:coauthVersionLast="47" xr6:coauthVersionMax="47" xr10:uidLastSave="{00000000-0000-0000-0000-000000000000}"/>
  <bookViews>
    <workbookView xWindow="-108" yWindow="-108" windowWidth="23256" windowHeight="13896" tabRatio="858" xr2:uid="{00000000-000D-0000-FFFF-FFFF00000000}"/>
  </bookViews>
  <sheets>
    <sheet name="TP Uso Público - Tipo de carga" sheetId="9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DESCARGA'!$B$19:$J$64</definedName>
    <definedName name="_xlnm._FilterDatabase" localSheetId="2" hidden="1">'TP Uso Público - EMBARQUE'!$B$19:$J$64</definedName>
    <definedName name="_xlnm._FilterDatabase" localSheetId="5" hidden="1">'TP Uso Público - OTROS'!$B$19:$J$64</definedName>
    <definedName name="_xlnm._FilterDatabase" localSheetId="4" hidden="1">'TP Uso Público - REESTIBA'!$B$19:$J$64</definedName>
    <definedName name="_xlnm._FilterDatabase" localSheetId="0" hidden="1">'TP Uso Público - Tipo de carga'!$B$19:$N$64</definedName>
    <definedName name="_xlnm._FilterDatabase" localSheetId="3" hidden="1">'TP Uso Público - TRANSBORDO'!$B$19:$J$64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DESCARGA'!$B$1:$J$64</definedName>
    <definedName name="_xlnm.Print_Area" localSheetId="2">'TP Uso Público - EMBARQUE'!$B$1:$J$64</definedName>
    <definedName name="_xlnm.Print_Area" localSheetId="5">'TP Uso Público - OTROS'!$B$1:$J$64</definedName>
    <definedName name="_xlnm.Print_Area" localSheetId="4">'TP Uso Público - REESTIBA'!$B$1:$J$64</definedName>
    <definedName name="_xlnm.Print_Area" localSheetId="0">'TP Uso Público - Tipo de carga'!$B$1:$N$64</definedName>
    <definedName name="_xlnm.Print_Area" localSheetId="3">'TP Uso Público - TRANSBORDO'!$B$1:$J$64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9" l="1"/>
  <c r="N56" i="9"/>
  <c r="N57" i="9"/>
  <c r="N58" i="9"/>
  <c r="N59" i="9"/>
  <c r="N24" i="9"/>
  <c r="N25" i="9"/>
  <c r="N30" i="9"/>
  <c r="N31" i="9"/>
  <c r="N32" i="9"/>
  <c r="N33" i="9"/>
  <c r="N34" i="9"/>
  <c r="N35" i="9"/>
  <c r="N36" i="9"/>
  <c r="N37" i="9"/>
  <c r="N42" i="9"/>
  <c r="N44" i="9"/>
  <c r="N45" i="9"/>
  <c r="N46" i="9"/>
  <c r="N47" i="9"/>
  <c r="N48" i="9"/>
  <c r="M30" i="9"/>
  <c r="M31" i="9"/>
  <c r="M32" i="9"/>
  <c r="M34" i="9"/>
  <c r="M35" i="9"/>
  <c r="M36" i="9"/>
  <c r="M37" i="9"/>
  <c r="M40" i="9"/>
  <c r="M44" i="9"/>
  <c r="M46" i="9"/>
  <c r="M47" i="9"/>
  <c r="M48" i="9"/>
  <c r="J31" i="8"/>
  <c r="D41" i="6"/>
  <c r="C41" i="6"/>
  <c r="D41" i="5"/>
  <c r="C41" i="5"/>
  <c r="J43" i="10"/>
  <c r="D41" i="10"/>
  <c r="E41" i="10"/>
  <c r="F41" i="10"/>
  <c r="G41" i="10"/>
  <c r="H41" i="10"/>
  <c r="I41" i="10"/>
  <c r="C41" i="10"/>
  <c r="J43" i="8"/>
  <c r="D41" i="8"/>
  <c r="E41" i="8"/>
  <c r="F41" i="8"/>
  <c r="G41" i="8"/>
  <c r="H41" i="8"/>
  <c r="I41" i="8"/>
  <c r="C41" i="8"/>
  <c r="J43" i="7"/>
  <c r="D41" i="7"/>
  <c r="E41" i="7"/>
  <c r="F41" i="7"/>
  <c r="G41" i="7"/>
  <c r="H41" i="7"/>
  <c r="I41" i="7"/>
  <c r="C41" i="7"/>
  <c r="J43" i="6"/>
  <c r="E41" i="6"/>
  <c r="F41" i="6"/>
  <c r="G41" i="6"/>
  <c r="H41" i="6"/>
  <c r="I41" i="6"/>
  <c r="G41" i="5"/>
  <c r="H41" i="5"/>
  <c r="I41" i="5"/>
  <c r="F41" i="5"/>
  <c r="D41" i="9"/>
  <c r="E41" i="9"/>
  <c r="F41" i="9"/>
  <c r="G41" i="9"/>
  <c r="H41" i="9"/>
  <c r="I41" i="9"/>
  <c r="C41" i="9"/>
  <c r="J43" i="5"/>
  <c r="E41" i="5"/>
  <c r="M25" i="9"/>
  <c r="K26" i="9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29" i="9"/>
  <c r="L28" i="9"/>
  <c r="K28" i="9"/>
  <c r="I28" i="9"/>
  <c r="H28" i="9"/>
  <c r="G28" i="9"/>
  <c r="F28" i="9"/>
  <c r="E28" i="9"/>
  <c r="D28" i="9"/>
  <c r="C28" i="9"/>
  <c r="J62" i="10"/>
  <c r="I61" i="10"/>
  <c r="I60" i="10" s="1"/>
  <c r="H61" i="10"/>
  <c r="H60" i="10" s="1"/>
  <c r="G61" i="10"/>
  <c r="G60" i="10" s="1"/>
  <c r="F61" i="10"/>
  <c r="F60" i="10" s="1"/>
  <c r="E61" i="10"/>
  <c r="E60" i="10" s="1"/>
  <c r="D61" i="10"/>
  <c r="D60" i="10" s="1"/>
  <c r="C61" i="10"/>
  <c r="C60" i="10" s="1"/>
  <c r="J59" i="10"/>
  <c r="I58" i="10"/>
  <c r="H58" i="10"/>
  <c r="G58" i="10"/>
  <c r="F58" i="10"/>
  <c r="E58" i="10"/>
  <c r="D58" i="10"/>
  <c r="C58" i="10"/>
  <c r="J57" i="10"/>
  <c r="I56" i="10"/>
  <c r="H56" i="10"/>
  <c r="G56" i="10"/>
  <c r="F56" i="10"/>
  <c r="E56" i="10"/>
  <c r="D56" i="10"/>
  <c r="C56" i="10"/>
  <c r="J55" i="10"/>
  <c r="I54" i="10"/>
  <c r="H54" i="10"/>
  <c r="G54" i="10"/>
  <c r="F54" i="10"/>
  <c r="E54" i="10"/>
  <c r="D54" i="10"/>
  <c r="C54" i="10"/>
  <c r="J53" i="10"/>
  <c r="I52" i="10"/>
  <c r="H52" i="10"/>
  <c r="G52" i="10"/>
  <c r="F52" i="10"/>
  <c r="E52" i="10"/>
  <c r="D52" i="10"/>
  <c r="C52" i="10"/>
  <c r="J48" i="10"/>
  <c r="I47" i="10"/>
  <c r="H47" i="10"/>
  <c r="G47" i="10"/>
  <c r="F47" i="10"/>
  <c r="E47" i="10"/>
  <c r="D47" i="10"/>
  <c r="C47" i="10"/>
  <c r="J46" i="10"/>
  <c r="J45" i="10"/>
  <c r="I44" i="10"/>
  <c r="H44" i="10"/>
  <c r="G44" i="10"/>
  <c r="F44" i="10"/>
  <c r="E44" i="10"/>
  <c r="D44" i="10"/>
  <c r="C44" i="10"/>
  <c r="J42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F23" i="10" l="1"/>
  <c r="J28" i="10"/>
  <c r="J28" i="8"/>
  <c r="G23" i="10"/>
  <c r="I23" i="10"/>
  <c r="I40" i="10"/>
  <c r="C23" i="10"/>
  <c r="J34" i="10"/>
  <c r="I51" i="10"/>
  <c r="I50" i="10" s="1"/>
  <c r="H23" i="10"/>
  <c r="H22" i="10" s="1"/>
  <c r="C40" i="10"/>
  <c r="D40" i="10"/>
  <c r="G40" i="10"/>
  <c r="E23" i="10"/>
  <c r="J28" i="7"/>
  <c r="J52" i="10"/>
  <c r="J28" i="6"/>
  <c r="D23" i="10"/>
  <c r="E40" i="10"/>
  <c r="J60" i="10"/>
  <c r="H40" i="10"/>
  <c r="C51" i="10"/>
  <c r="C50" i="10" s="1"/>
  <c r="D51" i="10"/>
  <c r="D50" i="10" s="1"/>
  <c r="F40" i="10"/>
  <c r="E51" i="10"/>
  <c r="E50" i="10" s="1"/>
  <c r="J54" i="10"/>
  <c r="J36" i="10"/>
  <c r="J47" i="10"/>
  <c r="J58" i="10"/>
  <c r="J61" i="10"/>
  <c r="F51" i="10"/>
  <c r="F50" i="10" s="1"/>
  <c r="J30" i="10"/>
  <c r="J26" i="10"/>
  <c r="G51" i="10"/>
  <c r="G50" i="10" s="1"/>
  <c r="H51" i="10"/>
  <c r="H50" i="10" s="1"/>
  <c r="J28" i="5"/>
  <c r="J28" i="9"/>
  <c r="J24" i="10"/>
  <c r="J41" i="10"/>
  <c r="J44" i="10"/>
  <c r="J38" i="10"/>
  <c r="J56" i="10"/>
  <c r="G22" i="10" l="1"/>
  <c r="G19" i="10" s="1"/>
  <c r="H19" i="10"/>
  <c r="I22" i="10"/>
  <c r="I19" i="10" s="1"/>
  <c r="E22" i="10"/>
  <c r="E19" i="10" s="1"/>
  <c r="C22" i="10"/>
  <c r="C19" i="10" s="1"/>
  <c r="D22" i="10"/>
  <c r="D19" i="10" s="1"/>
  <c r="J50" i="10"/>
  <c r="J40" i="10"/>
  <c r="J51" i="10"/>
  <c r="J23" i="10"/>
  <c r="F22" i="10"/>
  <c r="F19" i="10" s="1"/>
  <c r="J19" i="10" l="1"/>
  <c r="J22" i="10"/>
  <c r="C52" i="6"/>
  <c r="D52" i="6"/>
  <c r="E52" i="6"/>
  <c r="F52" i="6"/>
  <c r="G52" i="6"/>
  <c r="H52" i="6"/>
  <c r="I52" i="6"/>
  <c r="J53" i="6"/>
  <c r="C54" i="6"/>
  <c r="D54" i="6"/>
  <c r="E54" i="6"/>
  <c r="F54" i="6"/>
  <c r="G54" i="6"/>
  <c r="H54" i="6"/>
  <c r="I54" i="6"/>
  <c r="J55" i="6"/>
  <c r="C56" i="6"/>
  <c r="D56" i="6"/>
  <c r="E56" i="6"/>
  <c r="F56" i="6"/>
  <c r="G56" i="6"/>
  <c r="H56" i="6"/>
  <c r="I56" i="6"/>
  <c r="J57" i="6"/>
  <c r="C58" i="6"/>
  <c r="D58" i="6"/>
  <c r="E58" i="6"/>
  <c r="F58" i="6"/>
  <c r="G58" i="6"/>
  <c r="H58" i="6"/>
  <c r="I58" i="6"/>
  <c r="J59" i="6"/>
  <c r="C61" i="6"/>
  <c r="C60" i="6" s="1"/>
  <c r="D61" i="6"/>
  <c r="D60" i="6" s="1"/>
  <c r="E61" i="6"/>
  <c r="E60" i="6" s="1"/>
  <c r="F61" i="6"/>
  <c r="F60" i="6" s="1"/>
  <c r="G61" i="6"/>
  <c r="G60" i="6" s="1"/>
  <c r="H61" i="6"/>
  <c r="H60" i="6" s="1"/>
  <c r="I61" i="6"/>
  <c r="I60" i="6" s="1"/>
  <c r="J56" i="6" l="1"/>
  <c r="D51" i="6"/>
  <c r="D50" i="6" s="1"/>
  <c r="J58" i="6"/>
  <c r="F51" i="6"/>
  <c r="F50" i="6" s="1"/>
  <c r="J54" i="6"/>
  <c r="I51" i="6"/>
  <c r="I50" i="6" s="1"/>
  <c r="E51" i="6"/>
  <c r="E50" i="6" s="1"/>
  <c r="H51" i="6"/>
  <c r="H50" i="6" s="1"/>
  <c r="G51" i="6"/>
  <c r="C51" i="6"/>
  <c r="C50" i="6" s="1"/>
  <c r="G50" i="6"/>
  <c r="J60" i="6"/>
  <c r="J61" i="6"/>
  <c r="J52" i="6"/>
  <c r="J62" i="8"/>
  <c r="I61" i="8"/>
  <c r="I60" i="8" s="1"/>
  <c r="H61" i="8"/>
  <c r="H60" i="8" s="1"/>
  <c r="G61" i="8"/>
  <c r="G60" i="8" s="1"/>
  <c r="F61" i="8"/>
  <c r="F60" i="8" s="1"/>
  <c r="E61" i="8"/>
  <c r="E60" i="8" s="1"/>
  <c r="D61" i="8"/>
  <c r="D60" i="8" s="1"/>
  <c r="C61" i="8"/>
  <c r="C60" i="8" s="1"/>
  <c r="J59" i="8"/>
  <c r="I58" i="8"/>
  <c r="H58" i="8"/>
  <c r="G58" i="8"/>
  <c r="F58" i="8"/>
  <c r="E58" i="8"/>
  <c r="D58" i="8"/>
  <c r="C58" i="8"/>
  <c r="J57" i="8"/>
  <c r="I56" i="8"/>
  <c r="H56" i="8"/>
  <c r="G56" i="8"/>
  <c r="F56" i="8"/>
  <c r="E56" i="8"/>
  <c r="D56" i="8"/>
  <c r="C56" i="8"/>
  <c r="J55" i="8"/>
  <c r="I54" i="8"/>
  <c r="H54" i="8"/>
  <c r="G54" i="8"/>
  <c r="F54" i="8"/>
  <c r="E54" i="8"/>
  <c r="D54" i="8"/>
  <c r="C54" i="8"/>
  <c r="J53" i="8"/>
  <c r="I52" i="8"/>
  <c r="H52" i="8"/>
  <c r="G52" i="8"/>
  <c r="F52" i="8"/>
  <c r="E52" i="8"/>
  <c r="D52" i="8"/>
  <c r="C52" i="8"/>
  <c r="J62" i="7"/>
  <c r="I61" i="7"/>
  <c r="I60" i="7" s="1"/>
  <c r="H61" i="7"/>
  <c r="H60" i="7" s="1"/>
  <c r="G61" i="7"/>
  <c r="G60" i="7" s="1"/>
  <c r="F61" i="7"/>
  <c r="F60" i="7" s="1"/>
  <c r="E61" i="7"/>
  <c r="E60" i="7" s="1"/>
  <c r="D61" i="7"/>
  <c r="D60" i="7" s="1"/>
  <c r="C61" i="7"/>
  <c r="C60" i="7" s="1"/>
  <c r="J59" i="7"/>
  <c r="I58" i="7"/>
  <c r="H58" i="7"/>
  <c r="G58" i="7"/>
  <c r="F58" i="7"/>
  <c r="E58" i="7"/>
  <c r="D58" i="7"/>
  <c r="C58" i="7"/>
  <c r="J57" i="7"/>
  <c r="I56" i="7"/>
  <c r="H56" i="7"/>
  <c r="G56" i="7"/>
  <c r="F56" i="7"/>
  <c r="E56" i="7"/>
  <c r="D56" i="7"/>
  <c r="C56" i="7"/>
  <c r="J55" i="7"/>
  <c r="I54" i="7"/>
  <c r="H54" i="7"/>
  <c r="G54" i="7"/>
  <c r="F54" i="7"/>
  <c r="E54" i="7"/>
  <c r="D54" i="7"/>
  <c r="C54" i="7"/>
  <c r="J53" i="7"/>
  <c r="I52" i="7"/>
  <c r="H52" i="7"/>
  <c r="G52" i="7"/>
  <c r="F52" i="7"/>
  <c r="E52" i="7"/>
  <c r="D52" i="7"/>
  <c r="C52" i="7"/>
  <c r="J62" i="6"/>
  <c r="D58" i="5"/>
  <c r="E58" i="5"/>
  <c r="F58" i="5"/>
  <c r="G58" i="5"/>
  <c r="H58" i="5"/>
  <c r="I58" i="5"/>
  <c r="D56" i="5"/>
  <c r="E56" i="5"/>
  <c r="F56" i="5"/>
  <c r="G56" i="5"/>
  <c r="H56" i="5"/>
  <c r="I56" i="5"/>
  <c r="J57" i="5"/>
  <c r="J59" i="5"/>
  <c r="J53" i="5"/>
  <c r="J55" i="5"/>
  <c r="D52" i="5"/>
  <c r="E52" i="5"/>
  <c r="F52" i="5"/>
  <c r="G52" i="5"/>
  <c r="H52" i="5"/>
  <c r="I52" i="5"/>
  <c r="C58" i="5"/>
  <c r="C56" i="5"/>
  <c r="C52" i="5"/>
  <c r="D51" i="8" l="1"/>
  <c r="D50" i="8" s="1"/>
  <c r="J54" i="7"/>
  <c r="H51" i="7"/>
  <c r="H50" i="7" s="1"/>
  <c r="H51" i="8"/>
  <c r="H50" i="8" s="1"/>
  <c r="J52" i="8"/>
  <c r="J56" i="8"/>
  <c r="J50" i="6"/>
  <c r="J51" i="6"/>
  <c r="J58" i="7"/>
  <c r="J60" i="8"/>
  <c r="J61" i="8"/>
  <c r="J54" i="8"/>
  <c r="J58" i="8"/>
  <c r="J60" i="7"/>
  <c r="J61" i="7"/>
  <c r="J52" i="7"/>
  <c r="J56" i="7"/>
  <c r="D51" i="7"/>
  <c r="D50" i="7" s="1"/>
  <c r="J52" i="5"/>
  <c r="G51" i="8"/>
  <c r="G50" i="8" s="1"/>
  <c r="F51" i="8"/>
  <c r="F50" i="8" s="1"/>
  <c r="C51" i="8"/>
  <c r="C50" i="8" s="1"/>
  <c r="I51" i="8"/>
  <c r="I50" i="8" s="1"/>
  <c r="F51" i="7"/>
  <c r="F50" i="7" s="1"/>
  <c r="C51" i="7"/>
  <c r="C50" i="7" s="1"/>
  <c r="G51" i="7"/>
  <c r="G50" i="7" s="1"/>
  <c r="I51" i="7"/>
  <c r="I50" i="7" s="1"/>
  <c r="J58" i="5"/>
  <c r="E51" i="8"/>
  <c r="E50" i="8" s="1"/>
  <c r="E51" i="7"/>
  <c r="E50" i="7" s="1"/>
  <c r="J56" i="5"/>
  <c r="J51" i="8" l="1"/>
  <c r="J51" i="7"/>
  <c r="J50" i="8"/>
  <c r="J50" i="7"/>
  <c r="J62" i="9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L47" i="9"/>
  <c r="K47" i="9"/>
  <c r="I47" i="9"/>
  <c r="H47" i="9"/>
  <c r="G47" i="9"/>
  <c r="F47" i="9"/>
  <c r="E47" i="9"/>
  <c r="D47" i="9"/>
  <c r="C47" i="9"/>
  <c r="J46" i="9"/>
  <c r="J45" i="9"/>
  <c r="L44" i="9"/>
  <c r="K44" i="9"/>
  <c r="I44" i="9"/>
  <c r="H44" i="9"/>
  <c r="G44" i="9"/>
  <c r="F44" i="9"/>
  <c r="E44" i="9"/>
  <c r="D44" i="9"/>
  <c r="C44" i="9"/>
  <c r="J42" i="9"/>
  <c r="L41" i="9"/>
  <c r="K41" i="9"/>
  <c r="J39" i="9"/>
  <c r="N39" i="9" s="1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J25" i="9"/>
  <c r="L24" i="9"/>
  <c r="K24" i="9"/>
  <c r="I24" i="9"/>
  <c r="H24" i="9"/>
  <c r="G24" i="9"/>
  <c r="F24" i="9"/>
  <c r="E24" i="9"/>
  <c r="D24" i="9"/>
  <c r="C24" i="9"/>
  <c r="E23" i="9" l="1"/>
  <c r="C23" i="9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N26" i="9" s="1"/>
  <c r="J24" i="9"/>
  <c r="L40" i="9"/>
  <c r="L23" i="9"/>
  <c r="K23" i="9"/>
  <c r="J38" i="9"/>
  <c r="N38" i="9" s="1"/>
  <c r="J36" i="9"/>
  <c r="J34" i="9"/>
  <c r="J30" i="9"/>
  <c r="J41" i="9"/>
  <c r="N41" i="9" s="1"/>
  <c r="J44" i="9"/>
  <c r="G51" i="9"/>
  <c r="G50" i="9" s="1"/>
  <c r="E40" i="9"/>
  <c r="J54" i="9"/>
  <c r="E51" i="9"/>
  <c r="E50" i="9" s="1"/>
  <c r="I51" i="9"/>
  <c r="I50" i="9" s="1"/>
  <c r="D40" i="9"/>
  <c r="H40" i="9"/>
  <c r="J47" i="9"/>
  <c r="J56" i="9"/>
  <c r="K51" i="9"/>
  <c r="K50" i="9" s="1"/>
  <c r="D51" i="9"/>
  <c r="D50" i="9" s="1"/>
  <c r="H51" i="9"/>
  <c r="H50" i="9" s="1"/>
  <c r="J58" i="9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N40" i="9" s="1"/>
  <c r="J50" i="9"/>
  <c r="N50" i="9" s="1"/>
  <c r="J51" i="9"/>
  <c r="N51" i="9" s="1"/>
  <c r="E22" i="9"/>
  <c r="E19" i="9" s="1"/>
  <c r="J23" i="9"/>
  <c r="M22" i="9" l="1"/>
  <c r="M19" i="9"/>
  <c r="J19" i="9"/>
  <c r="N19" i="9" s="1"/>
  <c r="J22" i="9"/>
  <c r="N22" i="9" s="1"/>
  <c r="N23" i="9"/>
  <c r="J48" i="8" l="1"/>
  <c r="I47" i="8"/>
  <c r="H47" i="8"/>
  <c r="G47" i="8"/>
  <c r="F47" i="8"/>
  <c r="E47" i="8"/>
  <c r="D47" i="8"/>
  <c r="C47" i="8"/>
  <c r="J46" i="8"/>
  <c r="J45" i="8"/>
  <c r="I44" i="8"/>
  <c r="H44" i="8"/>
  <c r="G44" i="8"/>
  <c r="F44" i="8"/>
  <c r="E44" i="8"/>
  <c r="D44" i="8"/>
  <c r="C44" i="8"/>
  <c r="J42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8" i="7"/>
  <c r="I47" i="7"/>
  <c r="H47" i="7"/>
  <c r="G47" i="7"/>
  <c r="F47" i="7"/>
  <c r="E47" i="7"/>
  <c r="D47" i="7"/>
  <c r="C47" i="7"/>
  <c r="J46" i="7"/>
  <c r="J45" i="7"/>
  <c r="I44" i="7"/>
  <c r="H44" i="7"/>
  <c r="G44" i="7"/>
  <c r="F44" i="7"/>
  <c r="E44" i="7"/>
  <c r="D44" i="7"/>
  <c r="C44" i="7"/>
  <c r="J42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8" i="6"/>
  <c r="I47" i="6"/>
  <c r="H47" i="6"/>
  <c r="G47" i="6"/>
  <c r="F47" i="6"/>
  <c r="E47" i="6"/>
  <c r="D47" i="6"/>
  <c r="C47" i="6"/>
  <c r="J46" i="6"/>
  <c r="J45" i="6"/>
  <c r="I44" i="6"/>
  <c r="H44" i="6"/>
  <c r="G44" i="6"/>
  <c r="F44" i="6"/>
  <c r="E44" i="6"/>
  <c r="D44" i="6"/>
  <c r="C44" i="6"/>
  <c r="J42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2" i="5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I54" i="5"/>
  <c r="I51" i="5" s="1"/>
  <c r="H54" i="5"/>
  <c r="H51" i="5" s="1"/>
  <c r="G54" i="5"/>
  <c r="G51" i="5" s="1"/>
  <c r="F54" i="5"/>
  <c r="F51" i="5" s="1"/>
  <c r="E54" i="5"/>
  <c r="D54" i="5"/>
  <c r="D51" i="5" s="1"/>
  <c r="C54" i="5"/>
  <c r="C51" i="5" s="1"/>
  <c r="J48" i="5"/>
  <c r="I47" i="5"/>
  <c r="H47" i="5"/>
  <c r="G47" i="5"/>
  <c r="F47" i="5"/>
  <c r="E47" i="5"/>
  <c r="D47" i="5"/>
  <c r="C47" i="5"/>
  <c r="J46" i="5"/>
  <c r="J45" i="5"/>
  <c r="I44" i="5"/>
  <c r="H44" i="5"/>
  <c r="G44" i="5"/>
  <c r="F44" i="5"/>
  <c r="E44" i="5"/>
  <c r="D44" i="5"/>
  <c r="C44" i="5"/>
  <c r="J42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H23" i="6" l="1"/>
  <c r="C23" i="8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60" i="5"/>
  <c r="J54" i="5"/>
  <c r="J51" i="5" s="1"/>
  <c r="E51" i="5"/>
  <c r="E50" i="5" s="1"/>
  <c r="J24" i="8"/>
  <c r="J47" i="7"/>
  <c r="J38" i="7"/>
  <c r="I40" i="7"/>
  <c r="D50" i="5"/>
  <c r="H50" i="5"/>
  <c r="J26" i="8"/>
  <c r="J34" i="8"/>
  <c r="J36" i="8"/>
  <c r="J38" i="8"/>
  <c r="C40" i="8"/>
  <c r="J41" i="8"/>
  <c r="I40" i="8"/>
  <c r="H40" i="8"/>
  <c r="J47" i="8"/>
  <c r="E40" i="8"/>
  <c r="D40" i="8"/>
  <c r="J44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7" i="5"/>
  <c r="I40" i="5"/>
  <c r="G50" i="5"/>
  <c r="F50" i="5"/>
  <c r="C50" i="5"/>
  <c r="I50" i="5"/>
  <c r="J61" i="5"/>
  <c r="H40" i="5"/>
  <c r="G40" i="5"/>
  <c r="J44" i="6"/>
  <c r="J36" i="6"/>
  <c r="D40" i="5"/>
  <c r="J38" i="6"/>
  <c r="J41" i="6"/>
  <c r="J34" i="6"/>
  <c r="J41" i="5"/>
  <c r="F40" i="5"/>
  <c r="E40" i="5"/>
  <c r="J30" i="8"/>
  <c r="J24" i="7"/>
  <c r="J47" i="6"/>
  <c r="D40" i="6"/>
  <c r="H40" i="6"/>
  <c r="J30" i="6"/>
  <c r="J26" i="6"/>
  <c r="J24" i="6"/>
  <c r="J24" i="5"/>
  <c r="J36" i="5"/>
  <c r="J44" i="5"/>
  <c r="J34" i="7"/>
  <c r="J30" i="5"/>
  <c r="F40" i="6"/>
  <c r="J30" i="7"/>
  <c r="F40" i="8"/>
  <c r="J34" i="5"/>
  <c r="J44" i="7"/>
  <c r="H22" i="5" l="1"/>
  <c r="H19" i="5" s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50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<sst xmlns="http://schemas.openxmlformats.org/spreadsheetml/2006/main" count="369" uniqueCount="60">
  <si>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</si>
  <si>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</si>
  <si>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</si>
  <si>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</si>
  <si>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</si>
  <si>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</si>
  <si>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</si>
  <si>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</si>
  <si>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</si>
  <si>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</si>
  <si>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</si>
  <si>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</si>
  <si>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</si>
  <si>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</si>
  <si>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</si>
  <si>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</si>
  <si>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</si>
  <si>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</si>
  <si>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</si>
  <si>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</si>
  <si>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</si>
  <si>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</si>
  <si>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</si>
  <si>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</si>
  <si>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</si>
  <si>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</si>
  <si>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</si>
  <si>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</si>
  <si>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</si>
  <si>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</si>
  <si>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</si>
  <si>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</si>
  <si>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</si>
  <si>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</si>
  <si>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</si>
  <si>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</si>
  <si>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</si>
  <si>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</si>
  <si>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</si>
  <si>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</si>
  <si>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</si>
  <si>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</si>
  <si>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</si>
  <si>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</si>
  <si>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</si>
  <si>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</si>
  <si>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</si>
  <si>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</si>
  <si>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</si>
  <si>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</si>
  <si>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</si>
  <si>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TP Pucallpa - LPO</t>
  </si>
  <si>
    <t>TEUs
(Nov-25)</t>
  </si>
  <si>
    <t>Unidades
(Nov-25)</t>
  </si>
  <si>
    <t>TM
(Nov-25)</t>
  </si>
  <si>
    <t>Total
TM
(Nov-25)</t>
  </si>
  <si>
    <t>TOTAL
TEUS
(Nov-24)</t>
  </si>
  <si>
    <t>TOTAL
TM
(Nov-24)</t>
  </si>
  <si>
    <t>%
VARIACIÓN TEUS
(Nov -2025/2024)</t>
  </si>
  <si>
    <t>%
VARIACIÓN TM 
(Nov - 2025/2024)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</si>
</sst>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%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 / 2024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NOVIEMBRE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A4" zoomScale="90" zoomScaleNormal="90" zoomScaleSheetLayoutView="100" workbookViewId="0">
      <selection activeCell="J40" sqref="J40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43</v>
      </c>
    </row>
    <row r="10" spans="2:14" ht="12" x14ac:dyDescent="0.25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2:14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  <c r="K15" s="81" t="s">
        <v>56</v>
      </c>
      <c r="L15" s="81" t="s">
        <v>57</v>
      </c>
      <c r="M15" s="68" t="s">
        <v>58</v>
      </c>
      <c r="N15" s="68" t="s">
        <v>59</v>
      </c>
    </row>
    <row r="16" spans="2:14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  <c r="K16" s="82"/>
      <c r="L16" s="82"/>
      <c r="M16" s="69"/>
      <c r="N16" s="69"/>
    </row>
    <row r="17" spans="2:20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  <c r="K17" s="83"/>
      <c r="L17" s="83"/>
      <c r="M17" s="70"/>
      <c r="N17" s="70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365684</v>
      </c>
      <c r="D19" s="22">
        <f t="shared" si="0"/>
        <v>208440</v>
      </c>
      <c r="E19" s="22">
        <f t="shared" si="0"/>
        <v>3237912.1115400004</v>
      </c>
      <c r="F19" s="22">
        <f t="shared" si="0"/>
        <v>415108.08314306219</v>
      </c>
      <c r="G19" s="22">
        <f t="shared" si="0"/>
        <v>1986927.5199999991</v>
      </c>
      <c r="H19" s="22">
        <f t="shared" si="0"/>
        <v>213096.70799999998</v>
      </c>
      <c r="I19" s="22">
        <f t="shared" si="0"/>
        <v>66611.508491000001</v>
      </c>
      <c r="J19" s="22">
        <f>SUM(E19:I19)</f>
        <v>5919655.9311740613</v>
      </c>
      <c r="K19" s="52">
        <f>+K22+K50</f>
        <v>343810</v>
      </c>
      <c r="L19" s="52">
        <f>+L22+L50</f>
        <v>5751513.696560001</v>
      </c>
      <c r="M19" s="63">
        <f>(C19/K19)-1</f>
        <v>6.3622349553532409E-2</v>
      </c>
      <c r="N19" s="64">
        <f>(J19/L19)-1</f>
        <v>2.9234431748745848E-2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365684</v>
      </c>
      <c r="D22" s="31">
        <f t="shared" si="1"/>
        <v>208440</v>
      </c>
      <c r="E22" s="31">
        <f t="shared" si="1"/>
        <v>3237912.1115400004</v>
      </c>
      <c r="F22" s="31">
        <f t="shared" si="1"/>
        <v>412865.2831430622</v>
      </c>
      <c r="G22" s="31">
        <f t="shared" si="1"/>
        <v>1986927.5199999991</v>
      </c>
      <c r="H22" s="31">
        <f t="shared" si="1"/>
        <v>213047.70799999998</v>
      </c>
      <c r="I22" s="31">
        <f t="shared" si="1"/>
        <v>66611.508491000001</v>
      </c>
      <c r="J22" s="32">
        <f t="shared" si="1"/>
        <v>5917364.1311740614</v>
      </c>
      <c r="K22" s="53">
        <f t="shared" si="1"/>
        <v>343810</v>
      </c>
      <c r="L22" s="53">
        <f t="shared" si="1"/>
        <v>5750097.696560001</v>
      </c>
      <c r="M22" s="65">
        <f>(C22/K22)-1</f>
        <v>6.3622349553532409E-2</v>
      </c>
      <c r="N22" s="65">
        <f>(J22/L22)-1</f>
        <v>2.9089320467394542E-2</v>
      </c>
      <c r="Q22" s="16"/>
    </row>
    <row r="23" spans="2:20" ht="13.8" thickBot="1" x14ac:dyDescent="0.3">
      <c r="B23" s="59" t="s">
        <v>9</v>
      </c>
      <c r="C23" s="60">
        <f t="shared" ref="C23:I23" si="2">C24+C30+C36+C38+C34+C26+C28</f>
        <v>364245</v>
      </c>
      <c r="D23" s="60">
        <f t="shared" si="2"/>
        <v>207720</v>
      </c>
      <c r="E23" s="60">
        <f t="shared" si="2"/>
        <v>3227379.4515400003</v>
      </c>
      <c r="F23" s="60">
        <f t="shared" si="2"/>
        <v>400743.99314306222</v>
      </c>
      <c r="G23" s="60">
        <f t="shared" si="2"/>
        <v>1986927.5199999991</v>
      </c>
      <c r="H23" s="60">
        <f t="shared" si="2"/>
        <v>206899.01799999998</v>
      </c>
      <c r="I23" s="60">
        <f t="shared" si="2"/>
        <v>66206.508491000001</v>
      </c>
      <c r="J23" s="61">
        <f t="shared" ref="J23:J46" si="3">SUM(E23:I23)</f>
        <v>5888156.4911740618</v>
      </c>
      <c r="K23" s="54">
        <f>K24+K30+K34+K36+K38+K26</f>
        <v>342940</v>
      </c>
      <c r="L23" s="54">
        <f>L24+L30+L34+L36+L38+L26</f>
        <v>5713886.6665600007</v>
      </c>
      <c r="M23" s="65">
        <f t="shared" ref="M23:M62" si="4">(C23/K23)-1</f>
        <v>6.212456989560855E-2</v>
      </c>
      <c r="N23" s="65">
        <f t="shared" ref="N23:N62" si="5">(J23/L23)-1</f>
        <v>3.0499349179247792E-2</v>
      </c>
      <c r="Q23" s="16"/>
    </row>
    <row r="24" spans="2:20" ht="13.8" thickBot="1" x14ac:dyDescent="0.25">
      <c r="B24" s="10" t="s">
        <v>10</v>
      </c>
      <c r="C24" s="33">
        <f t="shared" ref="C24:I24" si="6">C25</f>
        <v>60030</v>
      </c>
      <c r="D24" s="33">
        <f t="shared" si="6"/>
        <v>31214</v>
      </c>
      <c r="E24" s="33">
        <f t="shared" si="6"/>
        <v>337872.63400000002</v>
      </c>
      <c r="F24" s="33">
        <f t="shared" si="6"/>
        <v>13562.141000000001</v>
      </c>
      <c r="G24" s="33">
        <f t="shared" si="6"/>
        <v>67357.279999999999</v>
      </c>
      <c r="H24" s="33">
        <f t="shared" si="6"/>
        <v>20307.125</v>
      </c>
      <c r="I24" s="33">
        <f t="shared" si="6"/>
        <v>0</v>
      </c>
      <c r="J24" s="33">
        <f t="shared" si="3"/>
        <v>439099.18000000005</v>
      </c>
      <c r="K24" s="54">
        <f>K25</f>
        <v>56569</v>
      </c>
      <c r="L24" s="54">
        <f>L25</f>
        <v>364057.60000000003</v>
      </c>
      <c r="M24" s="65">
        <f t="shared" si="4"/>
        <v>6.1181919425833842E-2</v>
      </c>
      <c r="N24" s="65">
        <f t="shared" si="5"/>
        <v>0.20612556914070734</v>
      </c>
      <c r="Q24" s="16"/>
    </row>
    <row r="25" spans="2:20" s="11" customFormat="1" ht="12.6" thickBot="1" x14ac:dyDescent="0.25">
      <c r="B25" s="34" t="s">
        <v>11</v>
      </c>
      <c r="C25" s="12">
        <v>60030</v>
      </c>
      <c r="D25" s="12">
        <v>31214</v>
      </c>
      <c r="E25" s="12">
        <v>337872.63400000002</v>
      </c>
      <c r="F25" s="35">
        <v>13562.141000000001</v>
      </c>
      <c r="G25" s="36">
        <v>67357.279999999999</v>
      </c>
      <c r="H25" s="35">
        <v>20307.125</v>
      </c>
      <c r="I25" s="35">
        <v>0</v>
      </c>
      <c r="J25" s="33">
        <f t="shared" si="3"/>
        <v>439099.18000000005</v>
      </c>
      <c r="K25" s="55">
        <v>56569</v>
      </c>
      <c r="L25" s="55">
        <v>364057.60000000003</v>
      </c>
      <c r="M25" s="65">
        <f t="shared" si="4"/>
        <v>6.1181919425833842E-2</v>
      </c>
      <c r="N25" s="65">
        <f t="shared" si="5"/>
        <v>0.20612556914070734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0</v>
      </c>
      <c r="D26" s="33">
        <f t="shared" si="7"/>
        <v>0</v>
      </c>
      <c r="E26" s="33">
        <f>E27</f>
        <v>0</v>
      </c>
      <c r="F26" s="33">
        <f>F27</f>
        <v>381.87299999999999</v>
      </c>
      <c r="G26" s="33">
        <f>G27</f>
        <v>274643.06</v>
      </c>
      <c r="H26" s="33">
        <f>H27</f>
        <v>3242.15</v>
      </c>
      <c r="I26" s="33">
        <f>I27</f>
        <v>0</v>
      </c>
      <c r="J26" s="33">
        <f t="shared" si="3"/>
        <v>278267.08300000004</v>
      </c>
      <c r="K26" s="54">
        <f>K27</f>
        <v>535</v>
      </c>
      <c r="L26" s="54">
        <f>L27</f>
        <v>434003.125</v>
      </c>
      <c r="M26" s="65" t="s">
        <v>13</v>
      </c>
      <c r="N26" s="65">
        <f t="shared" si="5"/>
        <v>-0.35883622266544735</v>
      </c>
      <c r="T26" s="37"/>
    </row>
    <row r="27" spans="2:20" s="37" customFormat="1" ht="12.6" thickBot="1" x14ac:dyDescent="0.25">
      <c r="B27" s="38" t="s">
        <v>35</v>
      </c>
      <c r="C27" s="12">
        <v>0</v>
      </c>
      <c r="D27" s="12">
        <v>0</v>
      </c>
      <c r="E27" s="36">
        <v>0</v>
      </c>
      <c r="F27" s="35">
        <v>381.87299999999999</v>
      </c>
      <c r="G27" s="36">
        <v>274643.06</v>
      </c>
      <c r="H27" s="35">
        <v>3242.15</v>
      </c>
      <c r="I27" s="35">
        <v>0</v>
      </c>
      <c r="J27" s="33">
        <f t="shared" si="3"/>
        <v>278267.08300000004</v>
      </c>
      <c r="K27" s="55">
        <v>535</v>
      </c>
      <c r="L27" s="55">
        <v>434003.125</v>
      </c>
      <c r="M27" s="65" t="s">
        <v>13</v>
      </c>
      <c r="N27" s="65">
        <f t="shared" si="5"/>
        <v>-0.35883622266544735</v>
      </c>
    </row>
    <row r="28" spans="2:20" s="37" customFormat="1" ht="13.8" thickBot="1" x14ac:dyDescent="0.25">
      <c r="B28" s="10" t="s">
        <v>44</v>
      </c>
      <c r="C28" s="33">
        <f t="shared" ref="C28:I28" si="8">C29</f>
        <v>33297</v>
      </c>
      <c r="D28" s="33">
        <f t="shared" si="8"/>
        <v>18077</v>
      </c>
      <c r="E28" s="33">
        <f t="shared" si="8"/>
        <v>288982.29200000002</v>
      </c>
      <c r="F28" s="33">
        <f t="shared" si="8"/>
        <v>67738.2</v>
      </c>
      <c r="G28" s="33">
        <f t="shared" si="8"/>
        <v>123565.07999999999</v>
      </c>
      <c r="H28" s="33">
        <f t="shared" si="8"/>
        <v>0</v>
      </c>
      <c r="I28" s="33">
        <f t="shared" si="8"/>
        <v>20644.300000000003</v>
      </c>
      <c r="J28" s="33">
        <f t="shared" ref="J28:J29" si="9">SUM(E28:I28)</f>
        <v>500929.87200000003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</row>
    <row r="29" spans="2:20" s="37" customFormat="1" ht="12.6" thickBot="1" x14ac:dyDescent="0.25">
      <c r="B29" s="40" t="s">
        <v>46</v>
      </c>
      <c r="C29" s="12">
        <v>33297</v>
      </c>
      <c r="D29" s="12">
        <v>18077</v>
      </c>
      <c r="E29" s="12">
        <v>288982.29200000002</v>
      </c>
      <c r="F29" s="35">
        <v>67738.2</v>
      </c>
      <c r="G29" s="36">
        <v>123565.07999999999</v>
      </c>
      <c r="H29" s="35"/>
      <c r="I29" s="35">
        <v>20644.300000000003</v>
      </c>
      <c r="J29" s="33">
        <f t="shared" si="9"/>
        <v>500929.87200000003</v>
      </c>
      <c r="K29" s="55">
        <v>0</v>
      </c>
      <c r="L29" s="55">
        <v>0</v>
      </c>
      <c r="M29" s="65" t="s">
        <v>13</v>
      </c>
      <c r="N29" s="65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263678</v>
      </c>
      <c r="D30" s="39">
        <f t="shared" si="10"/>
        <v>154696</v>
      </c>
      <c r="E30" s="39">
        <f t="shared" ref="E30:I30" si="11">SUM(E31:E33)</f>
        <v>2547539.9435400004</v>
      </c>
      <c r="F30" s="39">
        <f t="shared" si="11"/>
        <v>194443.36299999998</v>
      </c>
      <c r="G30" s="39">
        <f t="shared" si="11"/>
        <v>669689.58999999904</v>
      </c>
      <c r="H30" s="39">
        <f t="shared" si="11"/>
        <v>149014.70699999999</v>
      </c>
      <c r="I30" s="39">
        <f t="shared" si="11"/>
        <v>36332.742200000001</v>
      </c>
      <c r="J30" s="33">
        <f t="shared" si="3"/>
        <v>3597020.3457399993</v>
      </c>
      <c r="K30" s="54">
        <f>SUM(K31:K33)</f>
        <v>277988</v>
      </c>
      <c r="L30" s="54">
        <f>SUM(L31:L33)</f>
        <v>3800120.7805600003</v>
      </c>
      <c r="M30" s="65">
        <f t="shared" si="4"/>
        <v>-5.1477042174482346E-2</v>
      </c>
      <c r="N30" s="65">
        <f t="shared" si="5"/>
        <v>-5.344578410743861E-2</v>
      </c>
    </row>
    <row r="31" spans="2:20" s="11" customFormat="1" ht="12.6" thickBot="1" x14ac:dyDescent="0.25">
      <c r="B31" s="40" t="s">
        <v>15</v>
      </c>
      <c r="C31" s="12">
        <v>97139</v>
      </c>
      <c r="D31" s="12">
        <v>56864</v>
      </c>
      <c r="E31" s="12">
        <v>817033.72219000012</v>
      </c>
      <c r="F31" s="35">
        <v>194393.08099999998</v>
      </c>
      <c r="G31" s="36">
        <v>414109.51</v>
      </c>
      <c r="H31" s="35">
        <v>149014.70699999999</v>
      </c>
      <c r="I31" s="35">
        <v>36332.742200000001</v>
      </c>
      <c r="J31" s="33">
        <f t="shared" si="3"/>
        <v>1610883.76239</v>
      </c>
      <c r="K31" s="55">
        <v>93811</v>
      </c>
      <c r="L31" s="55">
        <v>1461466.7209999999</v>
      </c>
      <c r="M31" s="65">
        <f t="shared" si="4"/>
        <v>3.5475583886751094E-2</v>
      </c>
      <c r="N31" s="65">
        <f t="shared" si="5"/>
        <v>0.10223773093359423</v>
      </c>
      <c r="T31" s="37"/>
    </row>
    <row r="32" spans="2:20" s="11" customFormat="1" ht="12.6" thickBot="1" x14ac:dyDescent="0.25">
      <c r="B32" s="40" t="s">
        <v>16</v>
      </c>
      <c r="C32" s="12">
        <v>166539</v>
      </c>
      <c r="D32" s="12">
        <v>97832</v>
      </c>
      <c r="E32" s="12">
        <v>1730506.2213500002</v>
      </c>
      <c r="F32" s="35">
        <v>50.281999999999996</v>
      </c>
      <c r="G32" s="35">
        <v>0</v>
      </c>
      <c r="H32" s="35">
        <v>0</v>
      </c>
      <c r="I32" s="35">
        <v>0</v>
      </c>
      <c r="J32" s="33">
        <f t="shared" si="3"/>
        <v>1730556.5033500001</v>
      </c>
      <c r="K32" s="55">
        <v>184177</v>
      </c>
      <c r="L32" s="55">
        <v>1962071.3995600003</v>
      </c>
      <c r="M32" s="65">
        <f t="shared" si="4"/>
        <v>-9.5766572373314762E-2</v>
      </c>
      <c r="N32" s="65">
        <f t="shared" si="5"/>
        <v>-0.11799514342949902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255580.07999999903</v>
      </c>
      <c r="H33" s="35">
        <v>0</v>
      </c>
      <c r="I33" s="35">
        <v>0</v>
      </c>
      <c r="J33" s="33">
        <f t="shared" si="3"/>
        <v>255580.07999999903</v>
      </c>
      <c r="K33" s="55">
        <v>0</v>
      </c>
      <c r="L33" s="55">
        <v>376582.66</v>
      </c>
      <c r="M33" s="65" t="s">
        <v>13</v>
      </c>
      <c r="N33" s="65">
        <f t="shared" si="5"/>
        <v>-0.32131744993250877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6519</v>
      </c>
      <c r="D34" s="33">
        <f t="shared" si="12"/>
        <v>3272</v>
      </c>
      <c r="E34" s="33">
        <f>E35</f>
        <v>42805.021999999997</v>
      </c>
      <c r="F34" s="33">
        <f>F35</f>
        <v>24197.790143062204</v>
      </c>
      <c r="G34" s="33">
        <f>G35</f>
        <v>290462.40000000002</v>
      </c>
      <c r="H34" s="33">
        <f>H35</f>
        <v>0</v>
      </c>
      <c r="I34" s="33">
        <f>I35</f>
        <v>9229.4662910000006</v>
      </c>
      <c r="J34" s="33">
        <f t="shared" si="3"/>
        <v>366694.67843406223</v>
      </c>
      <c r="K34" s="54">
        <f>K35</f>
        <v>6872</v>
      </c>
      <c r="L34" s="54">
        <f>L35</f>
        <v>300056.90300000005</v>
      </c>
      <c r="M34" s="65">
        <f t="shared" si="4"/>
        <v>-5.1367869615832396E-2</v>
      </c>
      <c r="N34" s="65">
        <f t="shared" si="5"/>
        <v>0.22208379399977396</v>
      </c>
      <c r="T34" s="37"/>
    </row>
    <row r="35" spans="1:22" s="11" customFormat="1" ht="12.6" thickBot="1" x14ac:dyDescent="0.25">
      <c r="A35" s="37"/>
      <c r="B35" s="40" t="s">
        <v>19</v>
      </c>
      <c r="C35" s="12">
        <v>6519</v>
      </c>
      <c r="D35" s="12">
        <v>3272</v>
      </c>
      <c r="E35" s="12">
        <v>42805.021999999997</v>
      </c>
      <c r="F35" s="35">
        <v>24197.790143062204</v>
      </c>
      <c r="G35" s="36">
        <v>290462.40000000002</v>
      </c>
      <c r="H35" s="35">
        <v>0</v>
      </c>
      <c r="I35" s="35">
        <v>9229.4662910000006</v>
      </c>
      <c r="J35" s="33">
        <f t="shared" si="3"/>
        <v>366694.67843406223</v>
      </c>
      <c r="K35" s="55">
        <v>6872</v>
      </c>
      <c r="L35" s="55">
        <v>300056.90300000005</v>
      </c>
      <c r="M35" s="65">
        <f t="shared" si="4"/>
        <v>-5.1367869615832396E-2</v>
      </c>
      <c r="N35" s="65">
        <f t="shared" si="5"/>
        <v>0.22208379399977396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721</v>
      </c>
      <c r="D36" s="33">
        <f t="shared" si="13"/>
        <v>461</v>
      </c>
      <c r="E36" s="33">
        <f t="shared" si="13"/>
        <v>10179.56</v>
      </c>
      <c r="F36" s="33">
        <f t="shared" si="13"/>
        <v>100403.62599999999</v>
      </c>
      <c r="G36" s="33">
        <f t="shared" si="13"/>
        <v>528315.11</v>
      </c>
      <c r="H36" s="33">
        <f t="shared" si="13"/>
        <v>34232.036</v>
      </c>
      <c r="I36" s="33">
        <f t="shared" si="13"/>
        <v>0</v>
      </c>
      <c r="J36" s="33">
        <f t="shared" si="3"/>
        <v>673130.33199999994</v>
      </c>
      <c r="K36" s="54">
        <f>K37</f>
        <v>508</v>
      </c>
      <c r="L36" s="54">
        <f>L37</f>
        <v>752671.25800000015</v>
      </c>
      <c r="M36" s="65">
        <f t="shared" si="4"/>
        <v>0.41929133858267709</v>
      </c>
      <c r="N36" s="65">
        <f t="shared" si="5"/>
        <v>-0.10567817643436594</v>
      </c>
      <c r="T36" s="37"/>
    </row>
    <row r="37" spans="1:22" s="11" customFormat="1" ht="12.6" thickBot="1" x14ac:dyDescent="0.25">
      <c r="B37" s="38" t="s">
        <v>21</v>
      </c>
      <c r="C37" s="12">
        <v>721</v>
      </c>
      <c r="D37" s="12">
        <v>461</v>
      </c>
      <c r="E37" s="12">
        <v>10179.56</v>
      </c>
      <c r="F37" s="35">
        <v>100403.62599999999</v>
      </c>
      <c r="G37" s="36">
        <v>528315.11</v>
      </c>
      <c r="H37" s="35">
        <v>34232.036</v>
      </c>
      <c r="I37" s="35">
        <v>0</v>
      </c>
      <c r="J37" s="33">
        <f t="shared" si="3"/>
        <v>673130.33199999994</v>
      </c>
      <c r="K37" s="55">
        <v>508</v>
      </c>
      <c r="L37" s="55">
        <v>752671.25800000015</v>
      </c>
      <c r="M37" s="65">
        <f t="shared" si="4"/>
        <v>0.41929133858267709</v>
      </c>
      <c r="N37" s="65">
        <f t="shared" si="5"/>
        <v>-0.10567817643436594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0</v>
      </c>
      <c r="D38" s="33">
        <f t="shared" si="14"/>
        <v>0</v>
      </c>
      <c r="E38" s="33">
        <f>E39</f>
        <v>0</v>
      </c>
      <c r="F38" s="33">
        <f>F39</f>
        <v>17</v>
      </c>
      <c r="G38" s="33">
        <f>G39</f>
        <v>32895</v>
      </c>
      <c r="H38" s="33">
        <f>H39</f>
        <v>103</v>
      </c>
      <c r="I38" s="33">
        <f>I39</f>
        <v>0</v>
      </c>
      <c r="J38" s="33">
        <f t="shared" si="3"/>
        <v>33015</v>
      </c>
      <c r="K38" s="54">
        <f>K39</f>
        <v>468</v>
      </c>
      <c r="L38" s="54">
        <f>L39</f>
        <v>62977</v>
      </c>
      <c r="M38" s="65" t="s">
        <v>13</v>
      </c>
      <c r="N38" s="65">
        <f t="shared" si="5"/>
        <v>-0.47576099210822997</v>
      </c>
      <c r="T38" s="37"/>
    </row>
    <row r="39" spans="1:22" s="11" customFormat="1" ht="12.6" thickBot="1" x14ac:dyDescent="0.25">
      <c r="B39" s="40" t="s">
        <v>23</v>
      </c>
      <c r="C39" s="12">
        <v>0</v>
      </c>
      <c r="D39" s="12">
        <v>0</v>
      </c>
      <c r="E39" s="12">
        <v>0</v>
      </c>
      <c r="F39" s="35">
        <v>17</v>
      </c>
      <c r="G39" s="36">
        <v>32895</v>
      </c>
      <c r="H39" s="35">
        <v>103</v>
      </c>
      <c r="I39" s="35">
        <v>0</v>
      </c>
      <c r="J39" s="33">
        <f t="shared" si="3"/>
        <v>33015</v>
      </c>
      <c r="K39" s="55">
        <v>468</v>
      </c>
      <c r="L39" s="55">
        <v>62977</v>
      </c>
      <c r="M39" s="65" t="s">
        <v>13</v>
      </c>
      <c r="N39" s="65">
        <f t="shared" si="5"/>
        <v>-0.47576099210822997</v>
      </c>
      <c r="T39" s="37"/>
    </row>
    <row r="40" spans="1:22" ht="13.8" thickBot="1" x14ac:dyDescent="0.3">
      <c r="B40" s="59" t="s">
        <v>24</v>
      </c>
      <c r="C40" s="60">
        <f>C41+C44+C47</f>
        <v>1439</v>
      </c>
      <c r="D40" s="60">
        <f>D41+D44+D47</f>
        <v>720</v>
      </c>
      <c r="E40" s="60">
        <f>E41+E44+E47</f>
        <v>10532.66</v>
      </c>
      <c r="F40" s="60">
        <f>F41+F44+F47</f>
        <v>12121.289999999999</v>
      </c>
      <c r="G40" s="60">
        <f t="shared" ref="G40:I40" si="15">G41+G44+G47</f>
        <v>0</v>
      </c>
      <c r="H40" s="60">
        <f t="shared" si="15"/>
        <v>6148.6900000000005</v>
      </c>
      <c r="I40" s="60">
        <f t="shared" si="15"/>
        <v>405</v>
      </c>
      <c r="J40" s="60">
        <f>SUM(E40:I40)</f>
        <v>29207.64</v>
      </c>
      <c r="K40" s="54">
        <f>K41+K44+K47</f>
        <v>870</v>
      </c>
      <c r="L40" s="54">
        <f>L41+L44+L47</f>
        <v>36211.03</v>
      </c>
      <c r="M40" s="65">
        <f t="shared" si="4"/>
        <v>0.65402298850574714</v>
      </c>
      <c r="N40" s="65">
        <f t="shared" si="5"/>
        <v>-0.19340488243499288</v>
      </c>
      <c r="U40" s="11"/>
      <c r="V40" s="11"/>
    </row>
    <row r="41" spans="1:22" ht="13.8" thickBot="1" x14ac:dyDescent="0.25">
      <c r="B41" s="10" t="s">
        <v>25</v>
      </c>
      <c r="C41" s="33">
        <f>C42+C43</f>
        <v>590</v>
      </c>
      <c r="D41" s="33">
        <f t="shared" ref="D41:I41" si="16">D42+D43</f>
        <v>295</v>
      </c>
      <c r="E41" s="33">
        <f t="shared" si="16"/>
        <v>4629</v>
      </c>
      <c r="F41" s="33">
        <f t="shared" si="16"/>
        <v>3240</v>
      </c>
      <c r="G41" s="33">
        <f t="shared" si="16"/>
        <v>0</v>
      </c>
      <c r="H41" s="33">
        <f t="shared" si="16"/>
        <v>0</v>
      </c>
      <c r="I41" s="33">
        <f t="shared" si="16"/>
        <v>20</v>
      </c>
      <c r="J41" s="33">
        <f t="shared" si="3"/>
        <v>7889</v>
      </c>
      <c r="K41" s="54">
        <f>K42</f>
        <v>0</v>
      </c>
      <c r="L41" s="54">
        <f>L42</f>
        <v>11646</v>
      </c>
      <c r="M41" s="65" t="s">
        <v>13</v>
      </c>
      <c r="N41" s="65">
        <f t="shared" si="5"/>
        <v>-0.32260003434655671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3240</v>
      </c>
      <c r="G42" s="36">
        <v>0</v>
      </c>
      <c r="H42" s="35">
        <v>0</v>
      </c>
      <c r="I42" s="35">
        <v>20</v>
      </c>
      <c r="J42" s="33">
        <f t="shared" si="3"/>
        <v>3260</v>
      </c>
      <c r="K42" s="55">
        <v>0</v>
      </c>
      <c r="L42" s="55">
        <v>11646</v>
      </c>
      <c r="M42" s="65" t="s">
        <v>13</v>
      </c>
      <c r="N42" s="65">
        <f t="shared" si="5"/>
        <v>-0.72007556242486692</v>
      </c>
      <c r="T42" s="37"/>
    </row>
    <row r="43" spans="1:22" s="11" customFormat="1" ht="12.6" thickBot="1" x14ac:dyDescent="0.25">
      <c r="B43" s="40" t="s">
        <v>50</v>
      </c>
      <c r="C43" s="12">
        <v>590</v>
      </c>
      <c r="D43" s="12">
        <v>295</v>
      </c>
      <c r="E43" s="12">
        <v>4629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4629</v>
      </c>
      <c r="K43" s="55"/>
      <c r="L43" s="55"/>
      <c r="M43" s="65" t="s">
        <v>13</v>
      </c>
      <c r="N43" s="65" t="s">
        <v>13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35</v>
      </c>
      <c r="D44" s="39">
        <f t="shared" si="17"/>
        <v>18</v>
      </c>
      <c r="E44" s="39">
        <f t="shared" si="17"/>
        <v>329.65999999999997</v>
      </c>
      <c r="F44" s="39">
        <f t="shared" si="17"/>
        <v>7699.5499999999993</v>
      </c>
      <c r="G44" s="39">
        <f t="shared" si="17"/>
        <v>0</v>
      </c>
      <c r="H44" s="39">
        <f t="shared" si="17"/>
        <v>0</v>
      </c>
      <c r="I44" s="39">
        <f t="shared" si="17"/>
        <v>385</v>
      </c>
      <c r="J44" s="33">
        <f t="shared" si="3"/>
        <v>8414.2099999999991</v>
      </c>
      <c r="K44" s="56">
        <f>K45+K46</f>
        <v>18</v>
      </c>
      <c r="L44" s="56">
        <f>L45+L46</f>
        <v>7037.69</v>
      </c>
      <c r="M44" s="65">
        <f t="shared" si="4"/>
        <v>0.94444444444444442</v>
      </c>
      <c r="N44" s="65">
        <f t="shared" si="5"/>
        <v>0.19559258790881651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5207</v>
      </c>
      <c r="G45" s="36">
        <v>0</v>
      </c>
      <c r="H45" s="35">
        <v>0</v>
      </c>
      <c r="I45" s="35">
        <v>385</v>
      </c>
      <c r="J45" s="33">
        <f t="shared" si="3"/>
        <v>5592</v>
      </c>
      <c r="K45" s="55">
        <v>0</v>
      </c>
      <c r="L45" s="55">
        <v>5138</v>
      </c>
      <c r="M45" s="65" t="s">
        <v>13</v>
      </c>
      <c r="N45" s="65">
        <f t="shared" si="5"/>
        <v>8.8361230050603368E-2</v>
      </c>
      <c r="T45" s="37"/>
    </row>
    <row r="46" spans="1:22" s="11" customFormat="1" ht="12.6" thickBot="1" x14ac:dyDescent="0.25">
      <c r="B46" s="40" t="s">
        <v>29</v>
      </c>
      <c r="C46" s="12">
        <v>35</v>
      </c>
      <c r="D46" s="12">
        <v>18</v>
      </c>
      <c r="E46" s="12">
        <v>329.65999999999997</v>
      </c>
      <c r="F46" s="35">
        <v>2492.5499999999997</v>
      </c>
      <c r="G46" s="36">
        <v>0</v>
      </c>
      <c r="H46" s="35">
        <v>0</v>
      </c>
      <c r="I46" s="35">
        <v>0</v>
      </c>
      <c r="J46" s="33">
        <f t="shared" si="3"/>
        <v>2822.2099999999996</v>
      </c>
      <c r="K46" s="55">
        <v>18</v>
      </c>
      <c r="L46" s="55">
        <v>1899.6899999999996</v>
      </c>
      <c r="M46" s="65">
        <f t="shared" si="4"/>
        <v>0.94444444444444442</v>
      </c>
      <c r="N46" s="65">
        <f t="shared" si="5"/>
        <v>0.48561607420158026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814</v>
      </c>
      <c r="D47" s="33">
        <f t="shared" si="18"/>
        <v>407</v>
      </c>
      <c r="E47" s="33">
        <f>E48</f>
        <v>5574</v>
      </c>
      <c r="F47" s="33">
        <f>F48</f>
        <v>1181.74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12904.43</v>
      </c>
      <c r="K47" s="54">
        <f>K48</f>
        <v>852</v>
      </c>
      <c r="L47" s="54">
        <f>L48</f>
        <v>17527.340000000004</v>
      </c>
      <c r="M47" s="65">
        <f t="shared" si="4"/>
        <v>-4.4600938967136128E-2</v>
      </c>
      <c r="N47" s="65">
        <f t="shared" si="5"/>
        <v>-0.26375422625452594</v>
      </c>
      <c r="T47" s="37"/>
    </row>
    <row r="48" spans="1:22" s="11" customFormat="1" ht="12.6" thickBot="1" x14ac:dyDescent="0.25">
      <c r="B48" s="42" t="s">
        <v>49</v>
      </c>
      <c r="C48" s="12">
        <v>814</v>
      </c>
      <c r="D48" s="12">
        <v>407</v>
      </c>
      <c r="E48" s="12">
        <v>5574</v>
      </c>
      <c r="F48" s="43">
        <v>1181.74</v>
      </c>
      <c r="G48" s="44">
        <v>0</v>
      </c>
      <c r="H48" s="36">
        <v>6148.6900000000005</v>
      </c>
      <c r="I48" s="43">
        <v>0</v>
      </c>
      <c r="J48" s="45">
        <f>SUM(E48:I48)</f>
        <v>12904.43</v>
      </c>
      <c r="K48" s="55">
        <v>852</v>
      </c>
      <c r="L48" s="55">
        <v>17527.340000000004</v>
      </c>
      <c r="M48" s="65">
        <f t="shared" si="4"/>
        <v>-4.4600938967136128E-2</v>
      </c>
      <c r="N48" s="65">
        <f t="shared" si="5"/>
        <v>-0.26375422625452594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2242.8000000000002</v>
      </c>
      <c r="G50" s="32">
        <f t="shared" si="19"/>
        <v>0</v>
      </c>
      <c r="H50" s="32">
        <f t="shared" si="19"/>
        <v>49</v>
      </c>
      <c r="I50" s="32">
        <f t="shared" si="19"/>
        <v>0</v>
      </c>
      <c r="J50" s="32">
        <f>SUM(E50:I50)</f>
        <v>2291.8000000000002</v>
      </c>
      <c r="K50" s="53">
        <f>K51+K60</f>
        <v>0</v>
      </c>
      <c r="L50" s="53">
        <f>L51+L60</f>
        <v>1416</v>
      </c>
      <c r="M50" s="65" t="s">
        <v>13</v>
      </c>
      <c r="N50" s="65">
        <f t="shared" si="5"/>
        <v>0.61850282485875718</v>
      </c>
    </row>
    <row r="51" spans="2:20" ht="13.8" thickBot="1" x14ac:dyDescent="0.3">
      <c r="B51" s="59" t="s">
        <v>9</v>
      </c>
      <c r="C51" s="57">
        <f>C52+C54+C56+C58</f>
        <v>0</v>
      </c>
      <c r="D51" s="57">
        <f t="shared" ref="D51:I51" si="20">D52+D54+D56+D58</f>
        <v>0</v>
      </c>
      <c r="E51" s="57">
        <f t="shared" si="20"/>
        <v>0</v>
      </c>
      <c r="F51" s="57">
        <f t="shared" si="20"/>
        <v>2242.8000000000002</v>
      </c>
      <c r="G51" s="57">
        <f t="shared" si="20"/>
        <v>0</v>
      </c>
      <c r="H51" s="57">
        <f t="shared" si="20"/>
        <v>49</v>
      </c>
      <c r="I51" s="57">
        <f t="shared" si="20"/>
        <v>0</v>
      </c>
      <c r="J51" s="57">
        <f t="shared" ref="J51:J62" si="21">SUM(E51:I51)</f>
        <v>2291.8000000000002</v>
      </c>
      <c r="K51" s="57">
        <f>+K52+K54+K56+K58</f>
        <v>0</v>
      </c>
      <c r="L51" s="57">
        <f>+L52+L54+L56+L58</f>
        <v>1416</v>
      </c>
      <c r="M51" s="65" t="s">
        <v>13</v>
      </c>
      <c r="N51" s="65">
        <f t="shared" si="5"/>
        <v>0.61850282485875718</v>
      </c>
    </row>
    <row r="52" spans="2:20" ht="13.8" thickBot="1" x14ac:dyDescent="0.25">
      <c r="B52" s="10" t="s">
        <v>37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4">
        <f t="shared" si="22"/>
        <v>0</v>
      </c>
      <c r="L52" s="54">
        <f t="shared" si="22"/>
        <v>0</v>
      </c>
      <c r="M52" s="65" t="s">
        <v>13</v>
      </c>
      <c r="N52" s="65" t="s">
        <v>13</v>
      </c>
    </row>
    <row r="53" spans="2:20" s="37" customFormat="1" ht="12.6" thickBot="1" x14ac:dyDescent="0.25">
      <c r="B53" s="40" t="s">
        <v>38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5">
        <v>0</v>
      </c>
      <c r="L53" s="55">
        <v>0</v>
      </c>
      <c r="M53" s="65" t="s">
        <v>13</v>
      </c>
      <c r="N53" s="65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1995.8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33">
        <f t="shared" si="21"/>
        <v>1995.8</v>
      </c>
      <c r="K54" s="54">
        <f t="shared" ref="K54:L54" si="25">K55</f>
        <v>0</v>
      </c>
      <c r="L54" s="54">
        <f t="shared" si="25"/>
        <v>0</v>
      </c>
      <c r="M54" s="65" t="s">
        <v>13</v>
      </c>
      <c r="N54" s="65" t="s">
        <v>13</v>
      </c>
      <c r="T54" s="37"/>
    </row>
    <row r="55" spans="2:20" s="37" customFormat="1" ht="12.6" thickBot="1" x14ac:dyDescent="0.25">
      <c r="B55" s="38" t="s">
        <v>45</v>
      </c>
      <c r="C55" s="12">
        <v>0</v>
      </c>
      <c r="D55" s="12">
        <v>0</v>
      </c>
      <c r="E55" s="12">
        <v>0</v>
      </c>
      <c r="F55" s="35">
        <v>1995.8</v>
      </c>
      <c r="G55" s="36"/>
      <c r="H55" s="35">
        <v>0</v>
      </c>
      <c r="I55" s="35">
        <v>0</v>
      </c>
      <c r="J55" s="33">
        <f t="shared" si="21"/>
        <v>1995.8</v>
      </c>
      <c r="K55" s="55">
        <v>0</v>
      </c>
      <c r="L55" s="55">
        <v>0</v>
      </c>
      <c r="M55" s="65" t="s">
        <v>13</v>
      </c>
      <c r="N55" s="65" t="s">
        <v>13</v>
      </c>
    </row>
    <row r="56" spans="2:20" s="11" customFormat="1" ht="13.8" thickBot="1" x14ac:dyDescent="0.25">
      <c r="B56" s="10" t="s">
        <v>39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21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21</v>
      </c>
      <c r="K56" s="54">
        <f t="shared" ref="K56:L56" si="27">K57</f>
        <v>0</v>
      </c>
      <c r="L56" s="54">
        <f t="shared" si="27"/>
        <v>1015</v>
      </c>
      <c r="M56" s="65" t="s">
        <v>13</v>
      </c>
      <c r="N56" s="65">
        <f t="shared" si="5"/>
        <v>-0.97931034482758617</v>
      </c>
      <c r="T56" s="37"/>
    </row>
    <row r="57" spans="2:20" s="37" customFormat="1" ht="12.6" thickBot="1" x14ac:dyDescent="0.25">
      <c r="B57" s="40" t="s">
        <v>40</v>
      </c>
      <c r="C57" s="12">
        <v>0</v>
      </c>
      <c r="D57" s="12">
        <v>0</v>
      </c>
      <c r="E57" s="12">
        <v>0</v>
      </c>
      <c r="F57" s="35">
        <v>21</v>
      </c>
      <c r="G57" s="36">
        <v>0</v>
      </c>
      <c r="H57" s="35"/>
      <c r="I57" s="35"/>
      <c r="J57" s="33">
        <f t="shared" si="21"/>
        <v>21</v>
      </c>
      <c r="K57" s="55">
        <v>0</v>
      </c>
      <c r="L57" s="55">
        <v>1015</v>
      </c>
      <c r="M57" s="65" t="s">
        <v>13</v>
      </c>
      <c r="N57" s="65">
        <f t="shared" si="5"/>
        <v>-0.97931034482758617</v>
      </c>
    </row>
    <row r="58" spans="2:20" s="11" customFormat="1" ht="13.8" thickBot="1" x14ac:dyDescent="0.25">
      <c r="B58" s="10" t="s">
        <v>41</v>
      </c>
      <c r="C58" s="33">
        <f t="shared" ref="C58:D58" si="28">C59</f>
        <v>0</v>
      </c>
      <c r="D58" s="33">
        <f t="shared" si="28"/>
        <v>0</v>
      </c>
      <c r="E58" s="33">
        <f>E59</f>
        <v>0</v>
      </c>
      <c r="F58" s="33">
        <f t="shared" ref="F58:I58" si="29">F59</f>
        <v>226</v>
      </c>
      <c r="G58" s="33">
        <f t="shared" si="29"/>
        <v>0</v>
      </c>
      <c r="H58" s="33">
        <f t="shared" si="29"/>
        <v>49</v>
      </c>
      <c r="I58" s="33">
        <f t="shared" si="29"/>
        <v>0</v>
      </c>
      <c r="J58" s="33">
        <f t="shared" si="21"/>
        <v>275</v>
      </c>
      <c r="K58" s="54">
        <f t="shared" ref="K58:L58" si="30">K59</f>
        <v>0</v>
      </c>
      <c r="L58" s="54">
        <f t="shared" si="30"/>
        <v>401</v>
      </c>
      <c r="M58" s="65" t="s">
        <v>13</v>
      </c>
      <c r="N58" s="65">
        <f t="shared" si="5"/>
        <v>-0.31421446384039897</v>
      </c>
      <c r="T58" s="37"/>
    </row>
    <row r="59" spans="2:20" s="37" customFormat="1" ht="12.6" thickBot="1" x14ac:dyDescent="0.25">
      <c r="B59" s="40" t="s">
        <v>42</v>
      </c>
      <c r="C59" s="12">
        <v>0</v>
      </c>
      <c r="D59" s="12">
        <v>0</v>
      </c>
      <c r="E59" s="12">
        <v>0</v>
      </c>
      <c r="F59" s="35">
        <v>226</v>
      </c>
      <c r="G59" s="36">
        <v>0</v>
      </c>
      <c r="H59" s="35">
        <v>49</v>
      </c>
      <c r="I59" s="35">
        <v>0</v>
      </c>
      <c r="J59" s="33">
        <f t="shared" si="21"/>
        <v>275</v>
      </c>
      <c r="K59" s="55">
        <v>0</v>
      </c>
      <c r="L59" s="55">
        <v>401</v>
      </c>
      <c r="M59" s="65" t="s">
        <v>13</v>
      </c>
      <c r="N59" s="65">
        <f t="shared" si="5"/>
        <v>-0.31421446384039897</v>
      </c>
      <c r="P59" s="11"/>
    </row>
    <row r="60" spans="2:20" ht="13.8" thickBot="1" x14ac:dyDescent="0.3">
      <c r="B60" s="59" t="s">
        <v>24</v>
      </c>
      <c r="C60" s="54">
        <f>+C61</f>
        <v>0</v>
      </c>
      <c r="D60" s="54">
        <f>+D61</f>
        <v>0</v>
      </c>
      <c r="E60" s="54">
        <f t="shared" ref="E60:I61" si="31">+E61</f>
        <v>0</v>
      </c>
      <c r="F60" s="54">
        <f t="shared" si="31"/>
        <v>0</v>
      </c>
      <c r="G60" s="54">
        <f t="shared" si="31"/>
        <v>0</v>
      </c>
      <c r="H60" s="54">
        <f t="shared" si="31"/>
        <v>0</v>
      </c>
      <c r="I60" s="54">
        <f t="shared" si="31"/>
        <v>0</v>
      </c>
      <c r="J60" s="54">
        <f t="shared" si="21"/>
        <v>0</v>
      </c>
      <c r="K60" s="54">
        <f t="shared" ref="K60:L60" si="32">+K61</f>
        <v>0</v>
      </c>
      <c r="L60" s="54">
        <f t="shared" si="32"/>
        <v>0</v>
      </c>
      <c r="M60" s="65" t="s">
        <v>13</v>
      </c>
      <c r="N60" s="65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4">
        <f>+K62</f>
        <v>0</v>
      </c>
      <c r="L61" s="54">
        <f>+L62</f>
        <v>0</v>
      </c>
      <c r="M61" s="65" t="s">
        <v>13</v>
      </c>
      <c r="N61" s="65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8">
        <v>0</v>
      </c>
      <c r="L62" s="58">
        <v>0</v>
      </c>
      <c r="M62" s="63" t="s">
        <v>13</v>
      </c>
      <c r="N62" s="65" t="s">
        <v>13</v>
      </c>
      <c r="T62" s="37"/>
    </row>
    <row r="63" spans="2:20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20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M15:M17"/>
    <mergeCell ref="N15:N17"/>
    <mergeCell ref="C16:C17"/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8"/>
  <sheetViews>
    <sheetView showGridLines="0" topLeftCell="A7" zoomScale="80" zoomScaleNormal="80" zoomScaleSheetLayoutView="100" workbookViewId="0">
      <selection activeCell="G51" sqref="G51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3"/>
      <c r="C10" s="73"/>
      <c r="D10" s="73"/>
      <c r="E10" s="73"/>
      <c r="F10" s="73"/>
      <c r="G10" s="73"/>
      <c r="H10" s="73"/>
      <c r="I10" s="73"/>
      <c r="J10" s="73"/>
    </row>
    <row r="11" spans="2:10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</row>
    <row r="12" spans="2:10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</row>
    <row r="16" spans="2:10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</row>
    <row r="17" spans="2:16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137206</v>
      </c>
      <c r="D19" s="22">
        <f t="shared" si="0"/>
        <v>79333</v>
      </c>
      <c r="E19" s="22">
        <f t="shared" si="0"/>
        <v>1288582.5141900005</v>
      </c>
      <c r="F19" s="22">
        <f t="shared" si="0"/>
        <v>340640.05099999998</v>
      </c>
      <c r="G19" s="22">
        <f t="shared" si="0"/>
        <v>954921.33000000007</v>
      </c>
      <c r="H19" s="22">
        <f t="shared" si="0"/>
        <v>106812.84199999999</v>
      </c>
      <c r="I19" s="22">
        <f t="shared" si="0"/>
        <v>47774.768490999995</v>
      </c>
      <c r="J19" s="22">
        <f>SUM(E19:I19)</f>
        <v>2738731.5056810006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137206</v>
      </c>
      <c r="D22" s="31">
        <f t="shared" si="1"/>
        <v>79333</v>
      </c>
      <c r="E22" s="31">
        <f t="shared" si="1"/>
        <v>1288582.5141900005</v>
      </c>
      <c r="F22" s="31">
        <f t="shared" si="1"/>
        <v>338644.25099999999</v>
      </c>
      <c r="G22" s="31">
        <f t="shared" si="1"/>
        <v>954921.33000000007</v>
      </c>
      <c r="H22" s="31">
        <f t="shared" si="1"/>
        <v>106812.84199999999</v>
      </c>
      <c r="I22" s="31">
        <f t="shared" si="1"/>
        <v>47774.768490999995</v>
      </c>
      <c r="J22" s="32">
        <f t="shared" si="1"/>
        <v>2736735.7056810008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136894</v>
      </c>
      <c r="D23" s="60">
        <f t="shared" si="2"/>
        <v>79177</v>
      </c>
      <c r="E23" s="60">
        <f t="shared" si="2"/>
        <v>1284370.5141900005</v>
      </c>
      <c r="F23" s="60">
        <f t="shared" si="2"/>
        <v>338478.25099999999</v>
      </c>
      <c r="G23" s="60">
        <f t="shared" si="2"/>
        <v>954921.33000000007</v>
      </c>
      <c r="H23" s="60">
        <f t="shared" si="2"/>
        <v>106812.84199999999</v>
      </c>
      <c r="I23" s="60">
        <f t="shared" si="2"/>
        <v>47774.768490999995</v>
      </c>
      <c r="J23" s="61">
        <f t="shared" ref="J23:J46" si="3">SUM(E23:I23)</f>
        <v>2732357.7056810008</v>
      </c>
      <c r="M23" s="16"/>
    </row>
    <row r="24" spans="2:16" ht="13.2" x14ac:dyDescent="0.2">
      <c r="B24" s="10" t="s">
        <v>10</v>
      </c>
      <c r="C24" s="33">
        <f t="shared" ref="C24:I24" si="4">C25</f>
        <v>21900</v>
      </c>
      <c r="D24" s="33">
        <f t="shared" si="4"/>
        <v>11215</v>
      </c>
      <c r="E24" s="33">
        <f t="shared" si="4"/>
        <v>31640.944999999996</v>
      </c>
      <c r="F24" s="33">
        <f t="shared" si="4"/>
        <v>3910.029</v>
      </c>
      <c r="G24" s="33">
        <f t="shared" si="4"/>
        <v>67357.279999999999</v>
      </c>
      <c r="H24" s="33">
        <f t="shared" si="4"/>
        <v>0</v>
      </c>
      <c r="I24" s="33">
        <f t="shared" si="4"/>
        <v>0</v>
      </c>
      <c r="J24" s="33">
        <f t="shared" si="3"/>
        <v>102908.25399999999</v>
      </c>
      <c r="M24" s="16"/>
    </row>
    <row r="25" spans="2:16" s="11" customFormat="1" x14ac:dyDescent="0.2">
      <c r="B25" s="34" t="s">
        <v>11</v>
      </c>
      <c r="C25" s="12">
        <v>21900</v>
      </c>
      <c r="D25" s="12">
        <v>11215</v>
      </c>
      <c r="E25" s="12">
        <v>31640.944999999996</v>
      </c>
      <c r="F25" s="35">
        <v>3910.029</v>
      </c>
      <c r="G25" s="36">
        <v>67357.279999999999</v>
      </c>
      <c r="H25" s="35">
        <v>0</v>
      </c>
      <c r="I25" s="35">
        <v>0</v>
      </c>
      <c r="J25" s="35">
        <f t="shared" si="3"/>
        <v>102908.25399999999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381.87299999999999</v>
      </c>
      <c r="G26" s="33">
        <f>G27</f>
        <v>121948.97</v>
      </c>
      <c r="H26" s="33">
        <f>H27</f>
        <v>0</v>
      </c>
      <c r="I26" s="33">
        <f>I27</f>
        <v>0</v>
      </c>
      <c r="J26" s="33">
        <f t="shared" si="3"/>
        <v>122330.84300000001</v>
      </c>
      <c r="P26" s="37"/>
    </row>
    <row r="27" spans="2:16" s="37" customFormat="1" x14ac:dyDescent="0.2">
      <c r="B27" s="38" t="s">
        <v>35</v>
      </c>
      <c r="C27" s="12">
        <v>0</v>
      </c>
      <c r="D27" s="12">
        <v>0</v>
      </c>
      <c r="E27" s="36">
        <v>0</v>
      </c>
      <c r="F27" s="35">
        <v>381.87299999999999</v>
      </c>
      <c r="G27" s="36">
        <v>121948.97</v>
      </c>
      <c r="H27" s="35">
        <v>0</v>
      </c>
      <c r="I27" s="35">
        <v>0</v>
      </c>
      <c r="J27" s="35">
        <f t="shared" si="3"/>
        <v>122330.84300000001</v>
      </c>
    </row>
    <row r="28" spans="2:16" s="37" customFormat="1" ht="13.2" x14ac:dyDescent="0.2">
      <c r="B28" s="10" t="s">
        <v>44</v>
      </c>
      <c r="C28" s="33">
        <f t="shared" ref="C28:I28" si="6">C29</f>
        <v>8266</v>
      </c>
      <c r="D28" s="33">
        <f t="shared" si="6"/>
        <v>4578</v>
      </c>
      <c r="E28" s="33">
        <f t="shared" si="6"/>
        <v>51328.58</v>
      </c>
      <c r="F28" s="33">
        <f t="shared" si="6"/>
        <v>67552.800000000003</v>
      </c>
      <c r="G28" s="33">
        <f t="shared" si="6"/>
        <v>107451.68</v>
      </c>
      <c r="H28" s="33">
        <f t="shared" si="6"/>
        <v>0</v>
      </c>
      <c r="I28" s="33">
        <f t="shared" si="6"/>
        <v>3770.6999999999994</v>
      </c>
      <c r="J28" s="33">
        <f t="shared" ref="J28:J29" si="7">SUM(E28:I28)</f>
        <v>230103.76</v>
      </c>
    </row>
    <row r="29" spans="2:16" s="37" customFormat="1" x14ac:dyDescent="0.2">
      <c r="B29" s="40" t="s">
        <v>46</v>
      </c>
      <c r="C29" s="12">
        <v>8266</v>
      </c>
      <c r="D29" s="12">
        <v>4578</v>
      </c>
      <c r="E29" s="12">
        <v>51328.58</v>
      </c>
      <c r="F29" s="35">
        <v>67552.800000000003</v>
      </c>
      <c r="G29" s="36">
        <v>107451.68</v>
      </c>
      <c r="H29" s="35">
        <v>0</v>
      </c>
      <c r="I29" s="35">
        <v>3770.6999999999994</v>
      </c>
      <c r="J29" s="35">
        <f t="shared" si="7"/>
        <v>230103.76</v>
      </c>
    </row>
    <row r="30" spans="2:16" ht="13.2" x14ac:dyDescent="0.2">
      <c r="B30" s="10" t="s">
        <v>14</v>
      </c>
      <c r="C30" s="39">
        <f t="shared" ref="C30:I30" si="8">SUM(C31:C33)</f>
        <v>103233</v>
      </c>
      <c r="D30" s="39">
        <f t="shared" si="8"/>
        <v>61590</v>
      </c>
      <c r="E30" s="39">
        <f t="shared" si="8"/>
        <v>1189727.1611900004</v>
      </c>
      <c r="F30" s="39">
        <f t="shared" si="8"/>
        <v>193623.96899999998</v>
      </c>
      <c r="G30" s="39">
        <f t="shared" si="8"/>
        <v>414109.51</v>
      </c>
      <c r="H30" s="39">
        <f t="shared" si="8"/>
        <v>86827.793999999994</v>
      </c>
      <c r="I30" s="39">
        <f t="shared" si="8"/>
        <v>34774.602200000001</v>
      </c>
      <c r="J30" s="33">
        <f t="shared" si="3"/>
        <v>1919063.0363900005</v>
      </c>
    </row>
    <row r="31" spans="2:16" s="11" customFormat="1" x14ac:dyDescent="0.2">
      <c r="B31" s="40" t="s">
        <v>15</v>
      </c>
      <c r="C31" s="12">
        <v>35616</v>
      </c>
      <c r="D31" s="12">
        <v>21904</v>
      </c>
      <c r="E31" s="12">
        <v>422173.27219000005</v>
      </c>
      <c r="F31" s="35">
        <v>193574.28899999999</v>
      </c>
      <c r="G31" s="36">
        <v>414109.51</v>
      </c>
      <c r="H31" s="35">
        <v>86827.793999999994</v>
      </c>
      <c r="I31" s="35">
        <v>34774.602200000001</v>
      </c>
      <c r="J31" s="35">
        <f t="shared" si="3"/>
        <v>1151459.4673900001</v>
      </c>
      <c r="P31" s="37"/>
    </row>
    <row r="32" spans="2:16" s="11" customFormat="1" x14ac:dyDescent="0.2">
      <c r="B32" s="40" t="s">
        <v>16</v>
      </c>
      <c r="C32" s="12">
        <v>67617</v>
      </c>
      <c r="D32" s="12">
        <v>39686</v>
      </c>
      <c r="E32" s="12">
        <v>767553.8890000002</v>
      </c>
      <c r="F32" s="35">
        <v>49.68</v>
      </c>
      <c r="G32" s="35">
        <v>0</v>
      </c>
      <c r="H32" s="35">
        <v>0</v>
      </c>
      <c r="I32" s="35">
        <v>0</v>
      </c>
      <c r="J32" s="35">
        <f t="shared" si="3"/>
        <v>767603.56900000025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3150</v>
      </c>
      <c r="D34" s="33">
        <f t="shared" si="9"/>
        <v>1575</v>
      </c>
      <c r="E34" s="33">
        <f>E35</f>
        <v>6503.1779999999999</v>
      </c>
      <c r="F34" s="33">
        <f>F35</f>
        <v>0</v>
      </c>
      <c r="G34" s="33">
        <f>G35</f>
        <v>114399.86</v>
      </c>
      <c r="H34" s="33">
        <f>H35</f>
        <v>0</v>
      </c>
      <c r="I34" s="33">
        <f>I35</f>
        <v>9229.4662910000006</v>
      </c>
      <c r="J34" s="33">
        <f t="shared" si="3"/>
        <v>130132.504291</v>
      </c>
      <c r="P34" s="37"/>
    </row>
    <row r="35" spans="1:18" s="11" customFormat="1" x14ac:dyDescent="0.2">
      <c r="A35" s="37"/>
      <c r="B35" s="40" t="s">
        <v>19</v>
      </c>
      <c r="C35" s="12">
        <v>3150</v>
      </c>
      <c r="D35" s="12">
        <v>1575</v>
      </c>
      <c r="E35" s="12">
        <v>6503.1779999999999</v>
      </c>
      <c r="F35" s="35">
        <v>0</v>
      </c>
      <c r="G35" s="36">
        <v>114399.86</v>
      </c>
      <c r="H35" s="35">
        <v>0</v>
      </c>
      <c r="I35" s="35">
        <v>9229.4662910000006</v>
      </c>
      <c r="J35" s="35">
        <f t="shared" si="3"/>
        <v>130132.504291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345</v>
      </c>
      <c r="D36" s="33">
        <f t="shared" si="10"/>
        <v>219</v>
      </c>
      <c r="E36" s="33">
        <f t="shared" si="10"/>
        <v>5170.6499999999996</v>
      </c>
      <c r="F36" s="33">
        <f t="shared" si="10"/>
        <v>73009.579999999987</v>
      </c>
      <c r="G36" s="33">
        <f t="shared" si="10"/>
        <v>96759.03</v>
      </c>
      <c r="H36" s="33">
        <f t="shared" si="10"/>
        <v>19985.047999999999</v>
      </c>
      <c r="I36" s="33">
        <f t="shared" si="10"/>
        <v>0</v>
      </c>
      <c r="J36" s="33">
        <f t="shared" si="3"/>
        <v>194924.30799999999</v>
      </c>
      <c r="P36" s="37"/>
    </row>
    <row r="37" spans="1:18" s="11" customFormat="1" x14ac:dyDescent="0.2">
      <c r="B37" s="38" t="s">
        <v>21</v>
      </c>
      <c r="C37" s="12">
        <v>345</v>
      </c>
      <c r="D37" s="12">
        <v>219</v>
      </c>
      <c r="E37" s="12">
        <v>5170.6499999999996</v>
      </c>
      <c r="F37" s="35">
        <v>73009.579999999987</v>
      </c>
      <c r="G37" s="36">
        <v>96759.03</v>
      </c>
      <c r="H37" s="35">
        <v>19985.047999999999</v>
      </c>
      <c r="I37" s="35">
        <v>0</v>
      </c>
      <c r="J37" s="35">
        <f t="shared" si="3"/>
        <v>194924.30799999999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32895</v>
      </c>
      <c r="H38" s="33">
        <f>H39</f>
        <v>0</v>
      </c>
      <c r="I38" s="33">
        <f>I39</f>
        <v>0</v>
      </c>
      <c r="J38" s="33">
        <f t="shared" si="3"/>
        <v>32895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32895</v>
      </c>
      <c r="H39" s="35">
        <v>0</v>
      </c>
      <c r="I39" s="35">
        <v>0</v>
      </c>
      <c r="J39" s="35">
        <f t="shared" si="3"/>
        <v>32895</v>
      </c>
      <c r="P39" s="37"/>
    </row>
    <row r="40" spans="1:18" ht="13.2" x14ac:dyDescent="0.25">
      <c r="B40" s="59" t="s">
        <v>24</v>
      </c>
      <c r="C40" s="60">
        <f>C41+C44+C47</f>
        <v>312</v>
      </c>
      <c r="D40" s="60">
        <f>D41+D44+D47</f>
        <v>156</v>
      </c>
      <c r="E40" s="60">
        <f>E41+E44+E47</f>
        <v>4212</v>
      </c>
      <c r="F40" s="60">
        <f>F41+F44+F47</f>
        <v>166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4378</v>
      </c>
      <c r="Q40" s="11"/>
      <c r="R40" s="11"/>
    </row>
    <row r="41" spans="1:18" ht="13.2" x14ac:dyDescent="0.2">
      <c r="B41" s="10" t="s">
        <v>25</v>
      </c>
      <c r="C41" s="33">
        <f>C42+C43</f>
        <v>312</v>
      </c>
      <c r="D41" s="33">
        <f>D42+D43</f>
        <v>156</v>
      </c>
      <c r="E41" s="33">
        <f>E42+E43</f>
        <v>4212</v>
      </c>
      <c r="F41" s="33">
        <f t="shared" ref="F41" si="13">F42+F43</f>
        <v>166</v>
      </c>
      <c r="G41" s="33">
        <f t="shared" ref="G41" si="14">G42+G43</f>
        <v>0</v>
      </c>
      <c r="H41" s="33">
        <f t="shared" ref="H41" si="15">H42+H43</f>
        <v>0</v>
      </c>
      <c r="I41" s="33">
        <f t="shared" ref="I41" si="16">I42+I43</f>
        <v>0</v>
      </c>
      <c r="J41" s="33">
        <f t="shared" si="3"/>
        <v>4378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166</v>
      </c>
      <c r="G42" s="36">
        <v>0</v>
      </c>
      <c r="H42" s="35">
        <v>0</v>
      </c>
      <c r="I42" s="35">
        <v>0</v>
      </c>
      <c r="J42" s="35">
        <f t="shared" si="3"/>
        <v>166</v>
      </c>
      <c r="P42" s="37"/>
    </row>
    <row r="43" spans="1:18" s="11" customFormat="1" x14ac:dyDescent="0.2">
      <c r="B43" s="40" t="s">
        <v>50</v>
      </c>
      <c r="C43" s="12">
        <v>312</v>
      </c>
      <c r="D43" s="12">
        <v>156</v>
      </c>
      <c r="E43" s="12">
        <v>4212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4212</v>
      </c>
      <c r="P43" s="37"/>
    </row>
    <row r="44" spans="1:18" s="11" customFormat="1" ht="13.2" x14ac:dyDescent="0.2">
      <c r="B44" s="10" t="s">
        <v>27</v>
      </c>
      <c r="C44" s="39">
        <f t="shared" ref="C44:I44" si="17">SUM(C45:C46)</f>
        <v>0</v>
      </c>
      <c r="D44" s="39">
        <f t="shared" si="17"/>
        <v>0</v>
      </c>
      <c r="E44" s="39">
        <f t="shared" si="17"/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8">C48</f>
        <v>0</v>
      </c>
      <c r="D47" s="33">
        <f t="shared" si="18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36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9">C51+C60</f>
        <v>0</v>
      </c>
      <c r="D50" s="32">
        <f t="shared" si="19"/>
        <v>0</v>
      </c>
      <c r="E50" s="32">
        <f t="shared" si="19"/>
        <v>0</v>
      </c>
      <c r="F50" s="32">
        <f t="shared" si="19"/>
        <v>1995.8</v>
      </c>
      <c r="G50" s="32">
        <f t="shared" si="19"/>
        <v>0</v>
      </c>
      <c r="H50" s="32">
        <f t="shared" si="19"/>
        <v>0</v>
      </c>
      <c r="I50" s="32">
        <f t="shared" si="19"/>
        <v>0</v>
      </c>
      <c r="J50" s="32">
        <f>SUM(E50:I50)</f>
        <v>1995.8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20">D52+D54+D56+D58</f>
        <v>0</v>
      </c>
      <c r="E51" s="57">
        <f t="shared" si="20"/>
        <v>0</v>
      </c>
      <c r="F51" s="57">
        <f t="shared" si="20"/>
        <v>1995.8</v>
      </c>
      <c r="G51" s="57">
        <f t="shared" si="20"/>
        <v>0</v>
      </c>
      <c r="H51" s="57">
        <f t="shared" si="20"/>
        <v>0</v>
      </c>
      <c r="I51" s="57">
        <f t="shared" si="20"/>
        <v>0</v>
      </c>
      <c r="J51" s="57">
        <f t="shared" si="20"/>
        <v>1995.8</v>
      </c>
    </row>
    <row r="52" spans="2:16" ht="13.2" hidden="1" x14ac:dyDescent="0.2">
      <c r="B52" s="10" t="s">
        <v>37</v>
      </c>
      <c r="C52" s="39">
        <f>+C53</f>
        <v>0</v>
      </c>
      <c r="D52" s="39">
        <f t="shared" ref="D52:I52" si="21">+D53</f>
        <v>0</v>
      </c>
      <c r="E52" s="39">
        <f t="shared" si="21"/>
        <v>0</v>
      </c>
      <c r="F52" s="39">
        <f t="shared" si="21"/>
        <v>0</v>
      </c>
      <c r="G52" s="39">
        <f t="shared" si="21"/>
        <v>0</v>
      </c>
      <c r="H52" s="39">
        <f t="shared" si="21"/>
        <v>0</v>
      </c>
      <c r="I52" s="39">
        <f t="shared" si="21"/>
        <v>0</v>
      </c>
      <c r="J52" s="48">
        <f>SUM(E52:I52)</f>
        <v>0</v>
      </c>
    </row>
    <row r="53" spans="2:16" ht="12" hidden="1" x14ac:dyDescent="0.2">
      <c r="B53" s="40" t="s">
        <v>38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22">SUM(E53:I53)</f>
        <v>0</v>
      </c>
    </row>
    <row r="54" spans="2:16" s="11" customFormat="1" ht="13.2" x14ac:dyDescent="0.2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1995.8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48">
        <f t="shared" si="22"/>
        <v>1995.8</v>
      </c>
      <c r="P54" s="37"/>
    </row>
    <row r="55" spans="2:16" s="37" customFormat="1" x14ac:dyDescent="0.2">
      <c r="B55" s="38" t="s">
        <v>45</v>
      </c>
      <c r="C55" s="12">
        <v>0</v>
      </c>
      <c r="D55" s="12">
        <v>0</v>
      </c>
      <c r="E55" s="12">
        <v>0</v>
      </c>
      <c r="F55" s="35">
        <v>1995.8</v>
      </c>
      <c r="G55" s="36"/>
      <c r="H55" s="35">
        <v>0</v>
      </c>
      <c r="I55" s="35">
        <v>0</v>
      </c>
      <c r="J55" s="66">
        <f t="shared" si="22"/>
        <v>1995.8</v>
      </c>
    </row>
    <row r="56" spans="2:16" s="37" customFormat="1" ht="13.2" hidden="1" x14ac:dyDescent="0.2">
      <c r="B56" s="10" t="s">
        <v>39</v>
      </c>
      <c r="C56" s="33">
        <f>+C57</f>
        <v>0</v>
      </c>
      <c r="D56" s="33">
        <f t="shared" ref="D56:I56" si="25">+D57</f>
        <v>0</v>
      </c>
      <c r="E56" s="33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48">
        <f>SUM(E56:I56)</f>
        <v>0</v>
      </c>
    </row>
    <row r="57" spans="2:16" s="37" customFormat="1" ht="12" hidden="1" x14ac:dyDescent="0.2">
      <c r="B57" s="40" t="s">
        <v>40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41</v>
      </c>
      <c r="C58" s="33">
        <f t="shared" ref="C58:I58" si="26">C59</f>
        <v>0</v>
      </c>
      <c r="D58" s="33">
        <f t="shared" si="26"/>
        <v>0</v>
      </c>
      <c r="E58" s="33">
        <f t="shared" si="26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48">
        <f>SUM(E58:I58)</f>
        <v>0</v>
      </c>
    </row>
    <row r="59" spans="2:16" s="37" customFormat="1" ht="12" hidden="1" x14ac:dyDescent="0.2">
      <c r="B59" s="40" t="s">
        <v>42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7">+E61</f>
        <v>0</v>
      </c>
      <c r="F60" s="54">
        <f t="shared" si="27"/>
        <v>0</v>
      </c>
      <c r="G60" s="54">
        <f t="shared" si="27"/>
        <v>0</v>
      </c>
      <c r="H60" s="54">
        <f t="shared" si="27"/>
        <v>0</v>
      </c>
      <c r="I60" s="54">
        <f t="shared" si="27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7"/>
        <v>0</v>
      </c>
      <c r="F61" s="33">
        <f t="shared" si="27"/>
        <v>0</v>
      </c>
      <c r="G61" s="33">
        <f t="shared" si="27"/>
        <v>0</v>
      </c>
      <c r="H61" s="33">
        <f t="shared" si="27"/>
        <v>0</v>
      </c>
      <c r="I61" s="33">
        <f t="shared" si="27"/>
        <v>0</v>
      </c>
      <c r="J61" s="33">
        <f t="shared" ref="J61:J62" si="28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8"/>
        <v>0</v>
      </c>
      <c r="P62" s="37"/>
    </row>
    <row r="63" spans="2:16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8"/>
  <sheetViews>
    <sheetView showGridLines="0" topLeftCell="A12" zoomScale="80" zoomScaleNormal="80" zoomScaleSheetLayoutView="100" workbookViewId="0">
      <selection activeCell="H44" sqref="H44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3"/>
      <c r="C10" s="73"/>
      <c r="D10" s="73"/>
      <c r="E10" s="73"/>
      <c r="F10" s="73"/>
      <c r="G10" s="73"/>
      <c r="H10" s="73"/>
      <c r="I10" s="73"/>
      <c r="J10" s="73"/>
    </row>
    <row r="11" spans="2:10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</row>
    <row r="12" spans="2:10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</row>
    <row r="16" spans="2:10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</row>
    <row r="17" spans="2:16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140407</v>
      </c>
      <c r="D19" s="22">
        <f t="shared" si="0"/>
        <v>80248</v>
      </c>
      <c r="E19" s="22">
        <f t="shared" si="0"/>
        <v>1267325.6473500005</v>
      </c>
      <c r="F19" s="22">
        <f t="shared" si="0"/>
        <v>35261.742143062205</v>
      </c>
      <c r="G19" s="22">
        <f t="shared" si="0"/>
        <v>1024306.189999999</v>
      </c>
      <c r="H19" s="22">
        <f t="shared" si="0"/>
        <v>52559.215000000004</v>
      </c>
      <c r="I19" s="22">
        <f t="shared" si="0"/>
        <v>6725.2129999999997</v>
      </c>
      <c r="J19" s="22">
        <f>SUM(E19:I19)</f>
        <v>2386178.0074930615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140407</v>
      </c>
      <c r="D22" s="31">
        <f t="shared" si="1"/>
        <v>80248</v>
      </c>
      <c r="E22" s="31">
        <f t="shared" si="1"/>
        <v>1267325.6473500005</v>
      </c>
      <c r="F22" s="31">
        <f t="shared" si="1"/>
        <v>35261.742143062205</v>
      </c>
      <c r="G22" s="31">
        <f t="shared" si="1"/>
        <v>1024306.189999999</v>
      </c>
      <c r="H22" s="31">
        <f t="shared" si="1"/>
        <v>52559.215000000004</v>
      </c>
      <c r="I22" s="31">
        <f t="shared" si="1"/>
        <v>6725.2129999999997</v>
      </c>
      <c r="J22" s="32">
        <f t="shared" si="1"/>
        <v>2386178.0074930615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140129</v>
      </c>
      <c r="D23" s="60">
        <f t="shared" si="2"/>
        <v>80109</v>
      </c>
      <c r="E23" s="60">
        <f t="shared" si="2"/>
        <v>1266908.6473500005</v>
      </c>
      <c r="F23" s="60">
        <f t="shared" si="2"/>
        <v>34557.742143062205</v>
      </c>
      <c r="G23" s="60">
        <f t="shared" si="2"/>
        <v>1024306.189999999</v>
      </c>
      <c r="H23" s="60">
        <f t="shared" si="2"/>
        <v>52559.215000000004</v>
      </c>
      <c r="I23" s="60">
        <f t="shared" si="2"/>
        <v>6725.2129999999997</v>
      </c>
      <c r="J23" s="61">
        <f t="shared" ref="J23:J46" si="3">SUM(E23:I23)</f>
        <v>2385057.0074930615</v>
      </c>
      <c r="M23" s="16"/>
    </row>
    <row r="24" spans="2:16" ht="13.2" x14ac:dyDescent="0.2">
      <c r="B24" s="10" t="s">
        <v>10</v>
      </c>
      <c r="C24" s="33">
        <f t="shared" ref="C24:I24" si="4">C25</f>
        <v>30095</v>
      </c>
      <c r="D24" s="33">
        <f t="shared" si="4"/>
        <v>15780</v>
      </c>
      <c r="E24" s="33">
        <f t="shared" si="4"/>
        <v>299605.22000000003</v>
      </c>
      <c r="F24" s="33">
        <f t="shared" si="4"/>
        <v>9652.112000000001</v>
      </c>
      <c r="G24" s="33">
        <f t="shared" si="4"/>
        <v>0</v>
      </c>
      <c r="H24" s="33">
        <f t="shared" si="4"/>
        <v>20307.125</v>
      </c>
      <c r="I24" s="33">
        <f t="shared" si="4"/>
        <v>0</v>
      </c>
      <c r="J24" s="33">
        <f t="shared" si="3"/>
        <v>329564.45700000005</v>
      </c>
      <c r="M24" s="16"/>
    </row>
    <row r="25" spans="2:16" s="11" customFormat="1" x14ac:dyDescent="0.2">
      <c r="B25" s="34" t="s">
        <v>11</v>
      </c>
      <c r="C25" s="12">
        <v>30095</v>
      </c>
      <c r="D25" s="12">
        <v>15780</v>
      </c>
      <c r="E25" s="12">
        <v>299605.22000000003</v>
      </c>
      <c r="F25" s="35">
        <v>9652.112000000001</v>
      </c>
      <c r="G25" s="36">
        <v>0</v>
      </c>
      <c r="H25" s="35">
        <v>20307.125</v>
      </c>
      <c r="I25" s="35">
        <v>0</v>
      </c>
      <c r="J25" s="35">
        <f t="shared" si="3"/>
        <v>329564.45700000005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152694.09</v>
      </c>
      <c r="H26" s="33">
        <f>H27</f>
        <v>3242.15</v>
      </c>
      <c r="I26" s="33">
        <f>I27</f>
        <v>0</v>
      </c>
      <c r="J26" s="33">
        <f t="shared" si="3"/>
        <v>155936.24</v>
      </c>
      <c r="P26" s="37"/>
    </row>
    <row r="27" spans="2:16" s="37" customFormat="1" x14ac:dyDescent="0.2">
      <c r="B27" s="38" t="s">
        <v>35</v>
      </c>
      <c r="C27" s="12">
        <v>0</v>
      </c>
      <c r="D27" s="12">
        <v>0</v>
      </c>
      <c r="E27" s="36">
        <v>0</v>
      </c>
      <c r="F27" s="35">
        <v>0</v>
      </c>
      <c r="G27" s="36">
        <v>152694.09</v>
      </c>
      <c r="H27" s="35">
        <v>3242.15</v>
      </c>
      <c r="I27" s="35">
        <v>0</v>
      </c>
      <c r="J27" s="35">
        <f t="shared" si="3"/>
        <v>155936.24</v>
      </c>
    </row>
    <row r="28" spans="2:16" s="37" customFormat="1" ht="13.2" x14ac:dyDescent="0.2">
      <c r="B28" s="10" t="s">
        <v>44</v>
      </c>
      <c r="C28" s="33">
        <f t="shared" ref="C28:I28" si="6">C29</f>
        <v>6574</v>
      </c>
      <c r="D28" s="33">
        <f t="shared" si="6"/>
        <v>3558</v>
      </c>
      <c r="E28" s="33">
        <f t="shared" si="6"/>
        <v>44679.232999999993</v>
      </c>
      <c r="F28" s="33">
        <f t="shared" si="6"/>
        <v>135.5</v>
      </c>
      <c r="G28" s="33">
        <f t="shared" si="6"/>
        <v>16113.4</v>
      </c>
      <c r="H28" s="33">
        <f t="shared" si="6"/>
        <v>0</v>
      </c>
      <c r="I28" s="33">
        <f t="shared" si="6"/>
        <v>6532.2</v>
      </c>
      <c r="J28" s="33">
        <f t="shared" ref="J28:J29" si="7">SUM(E28:I28)</f>
        <v>67460.332999999999</v>
      </c>
    </row>
    <row r="29" spans="2:16" s="37" customFormat="1" x14ac:dyDescent="0.2">
      <c r="B29" s="40" t="s">
        <v>46</v>
      </c>
      <c r="C29" s="12">
        <v>6574</v>
      </c>
      <c r="D29" s="12">
        <v>3558</v>
      </c>
      <c r="E29" s="12">
        <v>44679.232999999993</v>
      </c>
      <c r="F29" s="35">
        <v>135.5</v>
      </c>
      <c r="G29" s="36">
        <v>16113.4</v>
      </c>
      <c r="H29" s="35">
        <v>0</v>
      </c>
      <c r="I29" s="35">
        <v>6532.2</v>
      </c>
      <c r="J29" s="35">
        <f t="shared" si="7"/>
        <v>67460.332999999999</v>
      </c>
    </row>
    <row r="30" spans="2:16" ht="13.2" x14ac:dyDescent="0.2">
      <c r="B30" s="10" t="s">
        <v>14</v>
      </c>
      <c r="C30" s="39">
        <f t="shared" ref="C30:I30" si="8">SUM(C31:C33)</f>
        <v>100349</v>
      </c>
      <c r="D30" s="39">
        <f t="shared" si="8"/>
        <v>59154</v>
      </c>
      <c r="E30" s="39">
        <f t="shared" si="8"/>
        <v>882827.5383500004</v>
      </c>
      <c r="F30" s="39">
        <f t="shared" si="8"/>
        <v>571.34</v>
      </c>
      <c r="G30" s="39">
        <f t="shared" si="8"/>
        <v>255580.07999999903</v>
      </c>
      <c r="H30" s="39">
        <f t="shared" si="8"/>
        <v>29009.940000000002</v>
      </c>
      <c r="I30" s="39">
        <f t="shared" si="8"/>
        <v>193.01300000000001</v>
      </c>
      <c r="J30" s="33">
        <f t="shared" si="3"/>
        <v>1168181.9113499995</v>
      </c>
    </row>
    <row r="31" spans="2:16" s="11" customFormat="1" x14ac:dyDescent="0.2">
      <c r="B31" s="40" t="s">
        <v>15</v>
      </c>
      <c r="C31" s="12">
        <v>36383</v>
      </c>
      <c r="D31" s="12">
        <v>21240</v>
      </c>
      <c r="E31" s="12">
        <v>276454.50000000012</v>
      </c>
      <c r="F31" s="35">
        <v>570.73800000000006</v>
      </c>
      <c r="G31" s="36">
        <v>0</v>
      </c>
      <c r="H31" s="35">
        <v>29009.940000000002</v>
      </c>
      <c r="I31" s="35">
        <v>193.01300000000001</v>
      </c>
      <c r="J31" s="35">
        <f t="shared" si="3"/>
        <v>306228.19100000011</v>
      </c>
      <c r="P31" s="37"/>
    </row>
    <row r="32" spans="2:16" s="11" customFormat="1" x14ac:dyDescent="0.2">
      <c r="B32" s="40" t="s">
        <v>16</v>
      </c>
      <c r="C32" s="12">
        <v>63966</v>
      </c>
      <c r="D32" s="12">
        <v>37914</v>
      </c>
      <c r="E32" s="12">
        <v>606373.03835000028</v>
      </c>
      <c r="F32" s="35">
        <v>0.60199999999999998</v>
      </c>
      <c r="G32" s="35">
        <v>0</v>
      </c>
      <c r="H32" s="35">
        <v>0</v>
      </c>
      <c r="I32" s="35">
        <v>0</v>
      </c>
      <c r="J32" s="35">
        <f t="shared" si="3"/>
        <v>606373.64035000023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255580.07999999903</v>
      </c>
      <c r="H33" s="35">
        <v>0</v>
      </c>
      <c r="I33" s="35">
        <v>0</v>
      </c>
      <c r="J33" s="35">
        <f t="shared" si="3"/>
        <v>255580.07999999903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2735</v>
      </c>
      <c r="D34" s="33">
        <f t="shared" si="9"/>
        <v>1375</v>
      </c>
      <c r="E34" s="33">
        <f>E35</f>
        <v>34787.745999999999</v>
      </c>
      <c r="F34" s="33">
        <f>F35</f>
        <v>24197.790143062204</v>
      </c>
      <c r="G34" s="33">
        <f>G35</f>
        <v>176062.54</v>
      </c>
      <c r="H34" s="33">
        <f>H35</f>
        <v>0</v>
      </c>
      <c r="I34" s="33">
        <f>I35</f>
        <v>0</v>
      </c>
      <c r="J34" s="33">
        <f t="shared" si="3"/>
        <v>235048.07614306221</v>
      </c>
      <c r="P34" s="37"/>
    </row>
    <row r="35" spans="1:18" s="11" customFormat="1" x14ac:dyDescent="0.2">
      <c r="A35" s="37"/>
      <c r="B35" s="40" t="s">
        <v>19</v>
      </c>
      <c r="C35" s="12">
        <v>2735</v>
      </c>
      <c r="D35" s="12">
        <v>1375</v>
      </c>
      <c r="E35" s="12">
        <v>34787.745999999999</v>
      </c>
      <c r="F35" s="35">
        <v>24197.790143062204</v>
      </c>
      <c r="G35" s="36">
        <v>176062.54</v>
      </c>
      <c r="H35" s="35">
        <v>0</v>
      </c>
      <c r="I35" s="35">
        <v>0</v>
      </c>
      <c r="J35" s="35">
        <f t="shared" si="3"/>
        <v>235048.07614306221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376</v>
      </c>
      <c r="D36" s="33">
        <f t="shared" si="10"/>
        <v>242</v>
      </c>
      <c r="E36" s="33">
        <f t="shared" si="10"/>
        <v>5008.91</v>
      </c>
      <c r="F36" s="33">
        <f t="shared" si="10"/>
        <v>0</v>
      </c>
      <c r="G36" s="33">
        <f t="shared" si="10"/>
        <v>423856.08</v>
      </c>
      <c r="H36" s="33">
        <f t="shared" si="10"/>
        <v>0</v>
      </c>
      <c r="I36" s="33">
        <f t="shared" si="10"/>
        <v>0</v>
      </c>
      <c r="J36" s="33">
        <f t="shared" si="3"/>
        <v>428864.99</v>
      </c>
      <c r="P36" s="37"/>
    </row>
    <row r="37" spans="1:18" s="11" customFormat="1" x14ac:dyDescent="0.2">
      <c r="B37" s="38" t="s">
        <v>21</v>
      </c>
      <c r="C37" s="12">
        <v>376</v>
      </c>
      <c r="D37" s="12">
        <v>242</v>
      </c>
      <c r="E37" s="12">
        <v>5008.91</v>
      </c>
      <c r="F37" s="35">
        <v>0</v>
      </c>
      <c r="G37" s="36">
        <v>423856.08</v>
      </c>
      <c r="H37" s="35">
        <v>0</v>
      </c>
      <c r="I37" s="35">
        <v>0</v>
      </c>
      <c r="J37" s="35">
        <f t="shared" si="3"/>
        <v>428864.99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1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1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1</v>
      </c>
      <c r="G39" s="36">
        <v>0</v>
      </c>
      <c r="H39" s="35">
        <v>0</v>
      </c>
      <c r="I39" s="35">
        <v>0</v>
      </c>
      <c r="J39" s="35">
        <f t="shared" si="3"/>
        <v>1</v>
      </c>
      <c r="P39" s="37"/>
    </row>
    <row r="40" spans="1:18" ht="13.2" x14ac:dyDescent="0.25">
      <c r="B40" s="59" t="s">
        <v>24</v>
      </c>
      <c r="C40" s="60">
        <f>C41+C44+C47</f>
        <v>278</v>
      </c>
      <c r="D40" s="60">
        <f>D41+D44+D47</f>
        <v>139</v>
      </c>
      <c r="E40" s="60">
        <f>E41+E44+E47</f>
        <v>417</v>
      </c>
      <c r="F40" s="60">
        <f>F41+F44+F47</f>
        <v>704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1121</v>
      </c>
      <c r="Q40" s="11"/>
      <c r="R40" s="11"/>
    </row>
    <row r="41" spans="1:18" ht="13.2" x14ac:dyDescent="0.2">
      <c r="B41" s="10" t="s">
        <v>25</v>
      </c>
      <c r="C41" s="33">
        <f>C42+C43</f>
        <v>278</v>
      </c>
      <c r="D41" s="33">
        <f>D42+D43</f>
        <v>139</v>
      </c>
      <c r="E41" s="33">
        <f>E42+E43</f>
        <v>417</v>
      </c>
      <c r="F41" s="33">
        <f t="shared" ref="F41:I41" si="13">F42+F43</f>
        <v>704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1121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704</v>
      </c>
      <c r="G42" s="36">
        <v>0</v>
      </c>
      <c r="H42" s="35">
        <v>0</v>
      </c>
      <c r="I42" s="35">
        <v>0</v>
      </c>
      <c r="J42" s="35">
        <f t="shared" si="3"/>
        <v>704</v>
      </c>
      <c r="P42" s="37"/>
    </row>
    <row r="43" spans="1:18" s="11" customFormat="1" x14ac:dyDescent="0.2">
      <c r="B43" s="40" t="s">
        <v>50</v>
      </c>
      <c r="C43" s="12">
        <v>278</v>
      </c>
      <c r="D43" s="12">
        <v>139</v>
      </c>
      <c r="E43" s="12">
        <v>417</v>
      </c>
      <c r="F43" s="36">
        <v>0</v>
      </c>
      <c r="G43" s="36">
        <v>0</v>
      </c>
      <c r="H43" s="36">
        <v>0</v>
      </c>
      <c r="I43" s="36"/>
      <c r="J43" s="35">
        <f t="shared" si="3"/>
        <v>417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36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37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45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39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48">
        <f>SUM(E57:I57)</f>
        <v>0</v>
      </c>
    </row>
    <row r="58" spans="2:16" s="37" customFormat="1" ht="13.2" hidden="1" x14ac:dyDescent="0.2">
      <c r="B58" s="10" t="s">
        <v>41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8"/>
  <sheetViews>
    <sheetView showGridLines="0" topLeftCell="A11" zoomScale="90" zoomScaleNormal="90" zoomScaleSheetLayoutView="100" workbookViewId="0">
      <selection activeCell="G36" sqref="G36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3"/>
      <c r="C10" s="73"/>
      <c r="D10" s="73"/>
      <c r="E10" s="73"/>
      <c r="F10" s="73"/>
      <c r="G10" s="73"/>
      <c r="H10" s="73"/>
      <c r="I10" s="73"/>
      <c r="J10" s="73"/>
    </row>
    <row r="11" spans="2:10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</row>
    <row r="12" spans="2:10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</row>
    <row r="16" spans="2:10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</row>
    <row r="17" spans="2:16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58353</v>
      </c>
      <c r="D19" s="22">
        <f t="shared" si="0"/>
        <v>33539</v>
      </c>
      <c r="E19" s="22">
        <f t="shared" si="0"/>
        <v>620114.49099999992</v>
      </c>
      <c r="F19" s="22">
        <f t="shared" si="0"/>
        <v>49.954000000000001</v>
      </c>
      <c r="G19" s="22">
        <f t="shared" si="0"/>
        <v>0</v>
      </c>
      <c r="H19" s="22">
        <f t="shared" si="0"/>
        <v>0</v>
      </c>
      <c r="I19" s="22">
        <f t="shared" si="0"/>
        <v>11328.527000000002</v>
      </c>
      <c r="J19" s="22">
        <f>SUM(E19:I19)</f>
        <v>631492.97199999995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58353</v>
      </c>
      <c r="D22" s="31">
        <f t="shared" si="1"/>
        <v>33539</v>
      </c>
      <c r="E22" s="31">
        <f t="shared" si="1"/>
        <v>620114.49099999992</v>
      </c>
      <c r="F22" s="31">
        <f t="shared" si="1"/>
        <v>49.954000000000001</v>
      </c>
      <c r="G22" s="31">
        <f t="shared" si="1"/>
        <v>0</v>
      </c>
      <c r="H22" s="31">
        <f t="shared" si="1"/>
        <v>0</v>
      </c>
      <c r="I22" s="31">
        <f t="shared" si="1"/>
        <v>11328.527000000002</v>
      </c>
      <c r="J22" s="32">
        <f t="shared" si="1"/>
        <v>631492.97199999995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58353</v>
      </c>
      <c r="D23" s="60">
        <f t="shared" si="2"/>
        <v>33539</v>
      </c>
      <c r="E23" s="60">
        <f t="shared" si="2"/>
        <v>620114.49099999992</v>
      </c>
      <c r="F23" s="60">
        <f t="shared" si="2"/>
        <v>49.954000000000001</v>
      </c>
      <c r="G23" s="60">
        <f t="shared" si="2"/>
        <v>0</v>
      </c>
      <c r="H23" s="60">
        <f t="shared" si="2"/>
        <v>0</v>
      </c>
      <c r="I23" s="60">
        <f t="shared" si="2"/>
        <v>11328.527000000002</v>
      </c>
      <c r="J23" s="61">
        <f t="shared" ref="J23:J46" si="3">SUM(E23:I23)</f>
        <v>631492.97199999995</v>
      </c>
      <c r="M23" s="16"/>
    </row>
    <row r="24" spans="2:16" ht="13.2" x14ac:dyDescent="0.2">
      <c r="B24" s="10" t="s">
        <v>10</v>
      </c>
      <c r="C24" s="33">
        <f t="shared" ref="C24:I24" si="4">C25</f>
        <v>61</v>
      </c>
      <c r="D24" s="33">
        <f t="shared" si="4"/>
        <v>31</v>
      </c>
      <c r="E24" s="33">
        <f t="shared" si="4"/>
        <v>6.23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6.23</v>
      </c>
      <c r="M24" s="16"/>
    </row>
    <row r="25" spans="2:16" s="11" customFormat="1" x14ac:dyDescent="0.2">
      <c r="B25" s="34" t="s">
        <v>11</v>
      </c>
      <c r="C25" s="12">
        <v>61</v>
      </c>
      <c r="D25" s="12">
        <v>31</v>
      </c>
      <c r="E25" s="12">
        <v>6.23</v>
      </c>
      <c r="F25" s="35"/>
      <c r="G25" s="36">
        <v>0</v>
      </c>
      <c r="H25" s="35">
        <v>0</v>
      </c>
      <c r="I25" s="35">
        <v>0</v>
      </c>
      <c r="J25" s="35">
        <f t="shared" si="3"/>
        <v>6.23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35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44</v>
      </c>
      <c r="C28" s="33">
        <f t="shared" ref="C28:I28" si="6">C29</f>
        <v>16362</v>
      </c>
      <c r="D28" s="33">
        <f t="shared" si="6"/>
        <v>8863</v>
      </c>
      <c r="E28" s="33">
        <f t="shared" si="6"/>
        <v>187729.079</v>
      </c>
      <c r="F28" s="33">
        <f t="shared" si="6"/>
        <v>49.9</v>
      </c>
      <c r="G28" s="33">
        <f t="shared" si="6"/>
        <v>0</v>
      </c>
      <c r="H28" s="33">
        <f t="shared" si="6"/>
        <v>0</v>
      </c>
      <c r="I28" s="33">
        <f t="shared" si="6"/>
        <v>10341.400000000001</v>
      </c>
      <c r="J28" s="33">
        <f t="shared" ref="J28:J29" si="7">SUM(E28:I28)</f>
        <v>198120.37899999999</v>
      </c>
    </row>
    <row r="29" spans="2:16" s="37" customFormat="1" x14ac:dyDescent="0.2">
      <c r="B29" s="40" t="s">
        <v>46</v>
      </c>
      <c r="C29" s="12">
        <v>16362</v>
      </c>
      <c r="D29" s="12">
        <v>8863</v>
      </c>
      <c r="E29" s="12">
        <v>187729.079</v>
      </c>
      <c r="F29" s="35">
        <v>49.9</v>
      </c>
      <c r="G29" s="36">
        <v>0</v>
      </c>
      <c r="H29" s="35">
        <v>0</v>
      </c>
      <c r="I29" s="35">
        <v>10341.400000000001</v>
      </c>
      <c r="J29" s="35">
        <f t="shared" si="7"/>
        <v>198120.37899999999</v>
      </c>
    </row>
    <row r="30" spans="2:16" ht="13.2" x14ac:dyDescent="0.2">
      <c r="B30" s="10" t="s">
        <v>14</v>
      </c>
      <c r="C30" s="39">
        <f t="shared" ref="C30:I30" si="8">SUM(C31:C33)</f>
        <v>41930</v>
      </c>
      <c r="D30" s="39">
        <f t="shared" si="8"/>
        <v>24645</v>
      </c>
      <c r="E30" s="39">
        <f t="shared" si="8"/>
        <v>432379.18199999997</v>
      </c>
      <c r="F30" s="39">
        <f t="shared" si="8"/>
        <v>5.3999999999999999E-2</v>
      </c>
      <c r="G30" s="39">
        <f t="shared" si="8"/>
        <v>0</v>
      </c>
      <c r="H30" s="39">
        <f t="shared" si="8"/>
        <v>0</v>
      </c>
      <c r="I30" s="39">
        <f t="shared" si="8"/>
        <v>987.12699999999995</v>
      </c>
      <c r="J30" s="33">
        <f t="shared" si="3"/>
        <v>433366.36299999995</v>
      </c>
    </row>
    <row r="31" spans="2:16" s="11" customFormat="1" x14ac:dyDescent="0.2">
      <c r="B31" s="40" t="s">
        <v>15</v>
      </c>
      <c r="C31" s="12">
        <v>16052</v>
      </c>
      <c r="D31" s="12">
        <v>9019</v>
      </c>
      <c r="E31" s="12">
        <v>93949.340000000011</v>
      </c>
      <c r="F31" s="84">
        <v>5.3999999999999999E-2</v>
      </c>
      <c r="G31" s="36">
        <v>0</v>
      </c>
      <c r="H31" s="35">
        <v>0</v>
      </c>
      <c r="I31" s="35">
        <v>987.12699999999995</v>
      </c>
      <c r="J31" s="35">
        <f t="shared" si="3"/>
        <v>94936.521000000008</v>
      </c>
      <c r="P31" s="37"/>
    </row>
    <row r="32" spans="2:16" s="11" customFormat="1" x14ac:dyDescent="0.2">
      <c r="B32" s="40" t="s">
        <v>16</v>
      </c>
      <c r="C32" s="12">
        <v>25878</v>
      </c>
      <c r="D32" s="12">
        <v>15626</v>
      </c>
      <c r="E32" s="12">
        <v>338429.84199999995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338429.84199999995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50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36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37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45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39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41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8"/>
  <sheetViews>
    <sheetView showGridLines="0" topLeftCell="A7" zoomScale="80" zoomScaleNormal="80" zoomScaleSheetLayoutView="100" workbookViewId="0">
      <selection activeCell="H34" sqref="H34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3"/>
      <c r="C10" s="73"/>
      <c r="D10" s="73"/>
      <c r="E10" s="73"/>
      <c r="F10" s="73"/>
      <c r="G10" s="73"/>
      <c r="H10" s="73"/>
      <c r="I10" s="73"/>
      <c r="J10" s="73"/>
    </row>
    <row r="11" spans="2:10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</row>
    <row r="12" spans="2:10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</row>
    <row r="16" spans="2:10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</row>
    <row r="17" spans="2:16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20289</v>
      </c>
      <c r="D19" s="22">
        <f t="shared" si="0"/>
        <v>10375</v>
      </c>
      <c r="E19" s="22">
        <f t="shared" si="0"/>
        <v>51136.808999999987</v>
      </c>
      <c r="F19" s="22">
        <f t="shared" si="0"/>
        <v>248</v>
      </c>
      <c r="G19" s="22">
        <f t="shared" si="0"/>
        <v>0</v>
      </c>
      <c r="H19" s="22">
        <f t="shared" si="0"/>
        <v>0</v>
      </c>
      <c r="I19" s="22">
        <f t="shared" si="0"/>
        <v>378</v>
      </c>
      <c r="J19" s="22">
        <f>SUM(E19:I19)</f>
        <v>51762.808999999987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20289</v>
      </c>
      <c r="D22" s="31">
        <f t="shared" si="1"/>
        <v>10375</v>
      </c>
      <c r="E22" s="31">
        <f t="shared" si="1"/>
        <v>51136.808999999987</v>
      </c>
      <c r="F22" s="31">
        <f t="shared" si="1"/>
        <v>248</v>
      </c>
      <c r="G22" s="31">
        <f t="shared" si="1"/>
        <v>0</v>
      </c>
      <c r="H22" s="31">
        <f t="shared" si="1"/>
        <v>0</v>
      </c>
      <c r="I22" s="31">
        <f t="shared" si="1"/>
        <v>378</v>
      </c>
      <c r="J22" s="32">
        <f t="shared" si="1"/>
        <v>51762.808999999987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20289</v>
      </c>
      <c r="D23" s="60">
        <f t="shared" si="2"/>
        <v>10375</v>
      </c>
      <c r="E23" s="60">
        <f t="shared" si="2"/>
        <v>51136.808999999987</v>
      </c>
      <c r="F23" s="60">
        <f t="shared" si="2"/>
        <v>248</v>
      </c>
      <c r="G23" s="60">
        <f t="shared" si="2"/>
        <v>0</v>
      </c>
      <c r="H23" s="60">
        <f t="shared" si="2"/>
        <v>0</v>
      </c>
      <c r="I23" s="60">
        <f t="shared" si="2"/>
        <v>378</v>
      </c>
      <c r="J23" s="61">
        <f t="shared" ref="J23:J46" si="3">SUM(E23:I23)</f>
        <v>51762.808999999987</v>
      </c>
      <c r="M23" s="16"/>
    </row>
    <row r="24" spans="2:16" ht="13.2" x14ac:dyDescent="0.2">
      <c r="B24" s="10" t="s">
        <v>10</v>
      </c>
      <c r="C24" s="33">
        <f t="shared" ref="C24:I24" si="4">C25</f>
        <v>1308</v>
      </c>
      <c r="D24" s="33">
        <f t="shared" si="4"/>
        <v>715</v>
      </c>
      <c r="E24" s="33">
        <f t="shared" si="4"/>
        <v>6453.1590000000006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6453.1590000000006</v>
      </c>
      <c r="M24" s="16"/>
    </row>
    <row r="25" spans="2:16" s="11" customFormat="1" x14ac:dyDescent="0.2">
      <c r="B25" s="34" t="s">
        <v>11</v>
      </c>
      <c r="C25" s="12">
        <v>1308</v>
      </c>
      <c r="D25" s="12">
        <v>715</v>
      </c>
      <c r="E25" s="12">
        <v>6453.1590000000006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6453.1590000000006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35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44</v>
      </c>
      <c r="C28" s="33">
        <f t="shared" ref="C28:I28" si="6">C29</f>
        <v>2095</v>
      </c>
      <c r="D28" s="33">
        <f t="shared" si="6"/>
        <v>1078</v>
      </c>
      <c r="E28" s="33">
        <f t="shared" si="6"/>
        <v>5245.4000000000005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5245.4000000000005</v>
      </c>
    </row>
    <row r="29" spans="2:16" s="37" customFormat="1" x14ac:dyDescent="0.2">
      <c r="B29" s="40" t="s">
        <v>46</v>
      </c>
      <c r="C29" s="12">
        <v>2095</v>
      </c>
      <c r="D29" s="12">
        <v>1078</v>
      </c>
      <c r="E29" s="12">
        <v>5245.4000000000005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5245.4000000000005</v>
      </c>
    </row>
    <row r="30" spans="2:16" ht="13.2" x14ac:dyDescent="0.2">
      <c r="B30" s="10" t="s">
        <v>14</v>
      </c>
      <c r="C30" s="39">
        <f t="shared" ref="C30:I30" si="8">SUM(C31:C33)</f>
        <v>16252</v>
      </c>
      <c r="D30" s="39">
        <f t="shared" si="8"/>
        <v>8260</v>
      </c>
      <c r="E30" s="39">
        <f t="shared" si="8"/>
        <v>37924.151999999987</v>
      </c>
      <c r="F30" s="39">
        <f t="shared" si="8"/>
        <v>248</v>
      </c>
      <c r="G30" s="39">
        <f t="shared" si="8"/>
        <v>0</v>
      </c>
      <c r="H30" s="39">
        <f t="shared" si="8"/>
        <v>0</v>
      </c>
      <c r="I30" s="39">
        <f t="shared" si="8"/>
        <v>378</v>
      </c>
      <c r="J30" s="33">
        <f t="shared" si="3"/>
        <v>38550.151999999987</v>
      </c>
    </row>
    <row r="31" spans="2:16" s="11" customFormat="1" x14ac:dyDescent="0.2">
      <c r="B31" s="40" t="s">
        <v>15</v>
      </c>
      <c r="C31" s="12">
        <v>7174</v>
      </c>
      <c r="D31" s="12">
        <v>3654</v>
      </c>
      <c r="E31" s="12">
        <v>19774.699999999993</v>
      </c>
      <c r="F31" s="35">
        <v>248</v>
      </c>
      <c r="G31" s="36">
        <v>0</v>
      </c>
      <c r="H31" s="35">
        <v>0</v>
      </c>
      <c r="I31" s="35">
        <v>378</v>
      </c>
      <c r="J31" s="35">
        <f t="shared" si="3"/>
        <v>20400.699999999993</v>
      </c>
      <c r="P31" s="37"/>
    </row>
    <row r="32" spans="2:16" s="11" customFormat="1" x14ac:dyDescent="0.2">
      <c r="B32" s="40" t="s">
        <v>16</v>
      </c>
      <c r="C32" s="12">
        <v>9078</v>
      </c>
      <c r="D32" s="12">
        <v>4606</v>
      </c>
      <c r="E32" s="12">
        <v>18149.451999999997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18149.451999999997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634</v>
      </c>
      <c r="D34" s="33">
        <f t="shared" si="9"/>
        <v>322</v>
      </c>
      <c r="E34" s="33">
        <f>E35</f>
        <v>1514.098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1514.098</v>
      </c>
      <c r="P34" s="37"/>
    </row>
    <row r="35" spans="1:18" s="11" customFormat="1" x14ac:dyDescent="0.2">
      <c r="A35" s="37"/>
      <c r="B35" s="40" t="s">
        <v>19</v>
      </c>
      <c r="C35" s="12">
        <v>634</v>
      </c>
      <c r="D35" s="12">
        <v>322</v>
      </c>
      <c r="E35" s="12">
        <v>1514.098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1514.098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/>
      <c r="D37" s="12"/>
      <c r="E37" s="12"/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50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36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37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45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39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41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8"/>
  <sheetViews>
    <sheetView showGridLines="0" topLeftCell="A15" zoomScale="90" zoomScaleNormal="90" zoomScaleSheetLayoutView="100" workbookViewId="0">
      <selection activeCell="H40" sqref="H40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3"/>
      <c r="C10" s="73"/>
      <c r="D10" s="73"/>
      <c r="E10" s="73"/>
      <c r="F10" s="73"/>
      <c r="G10" s="73"/>
      <c r="H10" s="73"/>
      <c r="I10" s="73"/>
      <c r="J10" s="73"/>
    </row>
    <row r="11" spans="2:10" ht="12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</row>
    <row r="12" spans="2:10" ht="12" customHeight="1" x14ac:dyDescent="0.25">
      <c r="B12" s="73"/>
      <c r="C12" s="73"/>
      <c r="D12" s="73"/>
      <c r="E12" s="73"/>
      <c r="F12" s="73"/>
      <c r="G12" s="73"/>
      <c r="H12" s="73"/>
      <c r="I12" s="73"/>
      <c r="J12" s="73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4" t="s">
        <v>0</v>
      </c>
      <c r="C15" s="77" t="s">
        <v>1</v>
      </c>
      <c r="D15" s="78"/>
      <c r="E15" s="79"/>
      <c r="F15" s="71" t="s">
        <v>2</v>
      </c>
      <c r="G15" s="71" t="s">
        <v>3</v>
      </c>
      <c r="H15" s="71" t="s">
        <v>4</v>
      </c>
      <c r="I15" s="71" t="s">
        <v>5</v>
      </c>
      <c r="J15" s="71" t="s">
        <v>55</v>
      </c>
    </row>
    <row r="16" spans="2:10" ht="18.75" customHeight="1" x14ac:dyDescent="0.2">
      <c r="B16" s="75"/>
      <c r="C16" s="71" t="s">
        <v>52</v>
      </c>
      <c r="D16" s="71" t="s">
        <v>53</v>
      </c>
      <c r="E16" s="71" t="s">
        <v>54</v>
      </c>
      <c r="F16" s="80"/>
      <c r="G16" s="80"/>
      <c r="H16" s="80"/>
      <c r="I16" s="80"/>
      <c r="J16" s="80"/>
    </row>
    <row r="17" spans="2:16" ht="27" customHeight="1" thickBot="1" x14ac:dyDescent="0.25">
      <c r="B17" s="76"/>
      <c r="C17" s="72"/>
      <c r="D17" s="72"/>
      <c r="E17" s="72"/>
      <c r="F17" s="72"/>
      <c r="G17" s="72"/>
      <c r="H17" s="72"/>
      <c r="I17" s="72"/>
      <c r="J17" s="72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9429</v>
      </c>
      <c r="D19" s="22">
        <f t="shared" si="0"/>
        <v>4945</v>
      </c>
      <c r="E19" s="22">
        <f t="shared" si="0"/>
        <v>10752.65</v>
      </c>
      <c r="F19" s="22">
        <f t="shared" si="0"/>
        <v>38908.335999999996</v>
      </c>
      <c r="G19" s="22">
        <f t="shared" si="0"/>
        <v>7700</v>
      </c>
      <c r="H19" s="22">
        <f t="shared" si="0"/>
        <v>53724.651000000005</v>
      </c>
      <c r="I19" s="22">
        <f t="shared" si="0"/>
        <v>405</v>
      </c>
      <c r="J19" s="22">
        <f>SUM(E19:I19)</f>
        <v>111490.637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9429</v>
      </c>
      <c r="D22" s="31">
        <f t="shared" si="1"/>
        <v>4945</v>
      </c>
      <c r="E22" s="31">
        <f t="shared" si="1"/>
        <v>10752.65</v>
      </c>
      <c r="F22" s="31">
        <f t="shared" si="1"/>
        <v>38661.335999999996</v>
      </c>
      <c r="G22" s="31">
        <f t="shared" si="1"/>
        <v>7700</v>
      </c>
      <c r="H22" s="31">
        <f t="shared" si="1"/>
        <v>53675.651000000005</v>
      </c>
      <c r="I22" s="31">
        <f t="shared" si="1"/>
        <v>405</v>
      </c>
      <c r="J22" s="32">
        <f t="shared" si="1"/>
        <v>111194.637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8580</v>
      </c>
      <c r="D23" s="60">
        <f t="shared" si="2"/>
        <v>4520</v>
      </c>
      <c r="E23" s="60">
        <f t="shared" si="2"/>
        <v>4848.99</v>
      </c>
      <c r="F23" s="60">
        <f t="shared" si="2"/>
        <v>27410.045999999995</v>
      </c>
      <c r="G23" s="60">
        <f t="shared" si="2"/>
        <v>7700</v>
      </c>
      <c r="H23" s="60">
        <f t="shared" si="2"/>
        <v>47526.961000000003</v>
      </c>
      <c r="I23" s="60">
        <f t="shared" si="2"/>
        <v>0</v>
      </c>
      <c r="J23" s="61">
        <f t="shared" ref="J23:J46" si="3">SUM(E23:I23)</f>
        <v>87485.997000000003</v>
      </c>
      <c r="M23" s="16"/>
    </row>
    <row r="24" spans="2:16" ht="13.2" x14ac:dyDescent="0.2">
      <c r="B24" s="10" t="s">
        <v>10</v>
      </c>
      <c r="C24" s="33">
        <f t="shared" ref="C24:I24" si="4">C25</f>
        <v>6666</v>
      </c>
      <c r="D24" s="33">
        <f t="shared" si="4"/>
        <v>3473</v>
      </c>
      <c r="E24" s="33">
        <f t="shared" si="4"/>
        <v>167.08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167.08</v>
      </c>
      <c r="M24" s="16"/>
    </row>
    <row r="25" spans="2:16" s="11" customFormat="1" x14ac:dyDescent="0.2">
      <c r="B25" s="34" t="s">
        <v>11</v>
      </c>
      <c r="C25" s="12">
        <v>6666</v>
      </c>
      <c r="D25" s="12">
        <v>3473</v>
      </c>
      <c r="E25" s="12">
        <v>167.08</v>
      </c>
      <c r="F25" s="35"/>
      <c r="G25" s="36">
        <v>0</v>
      </c>
      <c r="H25" s="35">
        <v>0</v>
      </c>
      <c r="I25" s="35">
        <v>0</v>
      </c>
      <c r="J25" s="35">
        <f t="shared" si="3"/>
        <v>167.08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35</v>
      </c>
      <c r="C27" s="12">
        <v>0</v>
      </c>
      <c r="D27" s="12">
        <v>0</v>
      </c>
      <c r="E27" s="36">
        <v>0</v>
      </c>
      <c r="F27" s="35">
        <v>0</v>
      </c>
      <c r="G27" s="36"/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44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46</v>
      </c>
      <c r="C29" s="12"/>
      <c r="D29" s="12"/>
      <c r="E29" s="12">
        <v>0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1914</v>
      </c>
      <c r="D30" s="39">
        <f t="shared" si="8"/>
        <v>1047</v>
      </c>
      <c r="E30" s="39">
        <f t="shared" si="8"/>
        <v>4681.91</v>
      </c>
      <c r="F30" s="39">
        <f t="shared" si="8"/>
        <v>0</v>
      </c>
      <c r="G30" s="39">
        <f t="shared" si="8"/>
        <v>0</v>
      </c>
      <c r="H30" s="39">
        <f t="shared" si="8"/>
        <v>33176.973000000005</v>
      </c>
      <c r="I30" s="39">
        <f t="shared" si="8"/>
        <v>0</v>
      </c>
      <c r="J30" s="33">
        <f t="shared" si="3"/>
        <v>37858.883000000002</v>
      </c>
    </row>
    <row r="31" spans="2:16" s="11" customFormat="1" x14ac:dyDescent="0.2">
      <c r="B31" s="40" t="s">
        <v>15</v>
      </c>
      <c r="C31" s="12">
        <v>1914</v>
      </c>
      <c r="D31" s="12">
        <v>1047</v>
      </c>
      <c r="E31" s="12">
        <v>4681.91</v>
      </c>
      <c r="F31" s="35">
        <v>0</v>
      </c>
      <c r="G31" s="36">
        <v>0</v>
      </c>
      <c r="H31" s="35">
        <v>33176.973000000005</v>
      </c>
      <c r="I31" s="35">
        <v>0</v>
      </c>
      <c r="J31" s="35">
        <f t="shared" si="3"/>
        <v>37858.883000000002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/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27394.045999999995</v>
      </c>
      <c r="G36" s="33">
        <f t="shared" si="10"/>
        <v>7700</v>
      </c>
      <c r="H36" s="33">
        <f t="shared" si="10"/>
        <v>14246.987999999999</v>
      </c>
      <c r="I36" s="33">
        <f t="shared" si="10"/>
        <v>0</v>
      </c>
      <c r="J36" s="33">
        <f t="shared" si="3"/>
        <v>49341.033999999992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27394.045999999995</v>
      </c>
      <c r="G37" s="36">
        <v>7700</v>
      </c>
      <c r="H37" s="35">
        <v>14246.987999999999</v>
      </c>
      <c r="I37" s="35">
        <v>0</v>
      </c>
      <c r="J37" s="35">
        <f t="shared" si="3"/>
        <v>49341.033999999992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16</v>
      </c>
      <c r="G38" s="33">
        <f>G39</f>
        <v>0</v>
      </c>
      <c r="H38" s="33">
        <f>H39</f>
        <v>103</v>
      </c>
      <c r="I38" s="33">
        <f>I39</f>
        <v>0</v>
      </c>
      <c r="J38" s="33">
        <f t="shared" si="3"/>
        <v>119</v>
      </c>
      <c r="P38" s="37"/>
    </row>
    <row r="39" spans="1:18" s="11" customFormat="1" x14ac:dyDescent="0.2">
      <c r="B39" s="40" t="s">
        <v>23</v>
      </c>
      <c r="C39" s="12"/>
      <c r="D39" s="12"/>
      <c r="E39" s="12">
        <v>0</v>
      </c>
      <c r="F39" s="35">
        <v>16</v>
      </c>
      <c r="G39" s="36">
        <v>0</v>
      </c>
      <c r="H39" s="35">
        <v>103</v>
      </c>
      <c r="I39" s="35">
        <v>0</v>
      </c>
      <c r="J39" s="35">
        <f t="shared" si="3"/>
        <v>119</v>
      </c>
      <c r="P39" s="37"/>
    </row>
    <row r="40" spans="1:18" ht="13.2" x14ac:dyDescent="0.25">
      <c r="B40" s="59" t="s">
        <v>24</v>
      </c>
      <c r="C40" s="60">
        <f>C41+C44+C47</f>
        <v>849</v>
      </c>
      <c r="D40" s="60">
        <f>D41+D44+D47</f>
        <v>425</v>
      </c>
      <c r="E40" s="60">
        <f>E41+E44+E47</f>
        <v>5903.66</v>
      </c>
      <c r="F40" s="60">
        <f>F41+F44+F47</f>
        <v>11251.289999999999</v>
      </c>
      <c r="G40" s="60">
        <f t="shared" ref="G40:I40" si="12">G41+G44+G47</f>
        <v>0</v>
      </c>
      <c r="H40" s="60">
        <f t="shared" si="12"/>
        <v>6148.6900000000005</v>
      </c>
      <c r="I40" s="60">
        <f t="shared" si="12"/>
        <v>405</v>
      </c>
      <c r="J40" s="60">
        <f>SUM(E40:I40)</f>
        <v>23708.639999999999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2370</v>
      </c>
      <c r="G41" s="33">
        <f t="shared" si="13"/>
        <v>0</v>
      </c>
      <c r="H41" s="33">
        <f t="shared" si="13"/>
        <v>0</v>
      </c>
      <c r="I41" s="33">
        <f t="shared" si="13"/>
        <v>20</v>
      </c>
      <c r="J41" s="33">
        <f t="shared" si="3"/>
        <v>2390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2370</v>
      </c>
      <c r="G42" s="36">
        <v>0</v>
      </c>
      <c r="H42" s="35">
        <v>0</v>
      </c>
      <c r="I42" s="35">
        <v>20</v>
      </c>
      <c r="J42" s="35">
        <f t="shared" si="3"/>
        <v>2390</v>
      </c>
      <c r="P42" s="37"/>
    </row>
    <row r="43" spans="1:18" s="11" customFormat="1" x14ac:dyDescent="0.2">
      <c r="B43" s="40" t="s">
        <v>50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35</v>
      </c>
      <c r="D44" s="39">
        <f t="shared" si="14"/>
        <v>18</v>
      </c>
      <c r="E44" s="39">
        <f t="shared" si="14"/>
        <v>329.65999999999997</v>
      </c>
      <c r="F44" s="39">
        <f t="shared" si="14"/>
        <v>7699.5499999999993</v>
      </c>
      <c r="G44" s="39">
        <f t="shared" si="14"/>
        <v>0</v>
      </c>
      <c r="H44" s="39">
        <f t="shared" si="14"/>
        <v>0</v>
      </c>
      <c r="I44" s="39">
        <f t="shared" si="14"/>
        <v>385</v>
      </c>
      <c r="J44" s="33">
        <f t="shared" si="3"/>
        <v>8414.2099999999991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5207</v>
      </c>
      <c r="G45" s="36">
        <v>0</v>
      </c>
      <c r="H45" s="35">
        <v>0</v>
      </c>
      <c r="I45" s="35">
        <v>385</v>
      </c>
      <c r="J45" s="35">
        <f t="shared" si="3"/>
        <v>5592</v>
      </c>
      <c r="P45" s="37"/>
    </row>
    <row r="46" spans="1:18" s="11" customFormat="1" x14ac:dyDescent="0.2">
      <c r="B46" s="40" t="s">
        <v>29</v>
      </c>
      <c r="C46" s="12">
        <v>35</v>
      </c>
      <c r="D46" s="12">
        <v>18</v>
      </c>
      <c r="E46" s="12">
        <v>329.65999999999997</v>
      </c>
      <c r="F46" s="35">
        <v>2492.5499999999997</v>
      </c>
      <c r="G46" s="36">
        <v>0</v>
      </c>
      <c r="H46" s="35">
        <v>0</v>
      </c>
      <c r="I46" s="35">
        <v>0</v>
      </c>
      <c r="J46" s="35">
        <f t="shared" si="3"/>
        <v>2822.2099999999996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814</v>
      </c>
      <c r="D47" s="33">
        <f t="shared" si="15"/>
        <v>407</v>
      </c>
      <c r="E47" s="33">
        <f>E48</f>
        <v>5574</v>
      </c>
      <c r="F47" s="33">
        <f>F48</f>
        <v>1181.74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12904.43</v>
      </c>
      <c r="P47" s="37"/>
    </row>
    <row r="48" spans="1:18" s="11" customFormat="1" ht="12" thickBot="1" x14ac:dyDescent="0.25">
      <c r="B48" s="42" t="s">
        <v>51</v>
      </c>
      <c r="C48" s="12">
        <v>814</v>
      </c>
      <c r="D48" s="12">
        <v>407</v>
      </c>
      <c r="E48" s="12">
        <v>5574</v>
      </c>
      <c r="F48" s="43">
        <v>1181.74</v>
      </c>
      <c r="G48" s="44">
        <v>0</v>
      </c>
      <c r="H48" s="36">
        <v>6148.6900000000005</v>
      </c>
      <c r="I48" s="43">
        <v>0</v>
      </c>
      <c r="J48" s="43">
        <f>SUM(E48:I48)</f>
        <v>12904.43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247</v>
      </c>
      <c r="G50" s="32">
        <f t="shared" si="16"/>
        <v>0</v>
      </c>
      <c r="H50" s="32">
        <f t="shared" si="16"/>
        <v>49</v>
      </c>
      <c r="I50" s="32">
        <f t="shared" si="16"/>
        <v>0</v>
      </c>
      <c r="J50" s="32">
        <f>SUM(E50:I50)</f>
        <v>296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247</v>
      </c>
      <c r="G51" s="57">
        <f t="shared" si="17"/>
        <v>0</v>
      </c>
      <c r="H51" s="57">
        <f t="shared" si="17"/>
        <v>49</v>
      </c>
      <c r="I51" s="57">
        <f t="shared" si="17"/>
        <v>0</v>
      </c>
      <c r="J51" s="57">
        <f t="shared" si="17"/>
        <v>296</v>
      </c>
    </row>
    <row r="52" spans="2:16" ht="13.2" x14ac:dyDescent="0.2">
      <c r="B52" s="10" t="s">
        <v>37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x14ac:dyDescent="0.2">
      <c r="B53" s="40" t="s">
        <v>38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45</v>
      </c>
      <c r="C55" s="12">
        <v>0</v>
      </c>
      <c r="D55" s="12">
        <v>0</v>
      </c>
      <c r="E55" s="12">
        <v>0</v>
      </c>
      <c r="F55" s="35">
        <v>0</v>
      </c>
      <c r="G55" s="36"/>
      <c r="H55" s="35">
        <v>0</v>
      </c>
      <c r="I55" s="35">
        <v>0</v>
      </c>
      <c r="J55" s="66">
        <f t="shared" si="19"/>
        <v>0</v>
      </c>
    </row>
    <row r="56" spans="2:16" s="37" customFormat="1" ht="13.2" x14ac:dyDescent="0.2">
      <c r="B56" s="10" t="s">
        <v>39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21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21</v>
      </c>
    </row>
    <row r="57" spans="2:16" s="37" customFormat="1" ht="12" x14ac:dyDescent="0.2">
      <c r="B57" s="40" t="s">
        <v>40</v>
      </c>
      <c r="C57" s="12">
        <v>0</v>
      </c>
      <c r="D57" s="12">
        <v>0</v>
      </c>
      <c r="E57" s="12">
        <v>0</v>
      </c>
      <c r="F57" s="12">
        <v>21</v>
      </c>
      <c r="G57" s="12">
        <v>0</v>
      </c>
      <c r="H57" s="12">
        <v>0</v>
      </c>
      <c r="I57" s="12">
        <v>0</v>
      </c>
      <c r="J57" s="48">
        <f>SUM(E57:I57)</f>
        <v>21</v>
      </c>
    </row>
    <row r="58" spans="2:16" s="37" customFormat="1" ht="13.2" x14ac:dyDescent="0.2">
      <c r="B58" s="10" t="s">
        <v>41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226</v>
      </c>
      <c r="G58" s="33">
        <f t="shared" si="23"/>
        <v>0</v>
      </c>
      <c r="H58" s="33">
        <f t="shared" si="23"/>
        <v>49</v>
      </c>
      <c r="I58" s="33">
        <f t="shared" si="23"/>
        <v>0</v>
      </c>
      <c r="J58" s="48">
        <f>SUM(E58:I58)</f>
        <v>275</v>
      </c>
    </row>
    <row r="59" spans="2:16" s="37" customFormat="1" ht="12" x14ac:dyDescent="0.2">
      <c r="B59" s="40" t="s">
        <v>42</v>
      </c>
      <c r="C59" s="12">
        <v>0</v>
      </c>
      <c r="D59" s="12">
        <v>0</v>
      </c>
      <c r="E59" s="12">
        <v>0</v>
      </c>
      <c r="F59" s="12">
        <v>226</v>
      </c>
      <c r="G59" s="12">
        <v>0</v>
      </c>
      <c r="H59" s="12">
        <v>49</v>
      </c>
      <c r="I59" s="12">
        <v>0</v>
      </c>
      <c r="J59" s="48">
        <f>SUM(E59:I59)</f>
        <v>275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48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47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2025-12-31T03:58:32Z</dcterms:modified>
</cp:coreProperties>
</file>