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6\01 ENERO 2026\"/>
    </mc:Choice>
  </mc:AlternateContent>
  <xr:revisionPtr revIDLastSave="0" documentId="13_ncr:1_{0CCFF381-68C5-46A9-8B55-9E3EF21ECC3C}" xr6:coauthVersionLast="47" xr6:coauthVersionMax="47" xr10:uidLastSave="{00000000-0000-0000-0000-000000000000}"/>
  <bookViews>
    <workbookView xWindow="-108" yWindow="-108" windowWidth="23256" windowHeight="13896" tabRatio="728" xr2:uid="{00000000-000D-0000-FFFF-FFFF00000000}"/>
  </bookViews>
  <sheets>
    <sheet name="TP Uso Público - Tipo de carga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cargadegrua" localSheetId="0">#REF!</definedName>
    <definedName name="_cargadegrua">#REF!</definedName>
    <definedName name="_xlnm._FilterDatabase" localSheetId="0" hidden="1">'TP Uso Público - Tipo de carga'!$B$19:$N$64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0" hidden="1">{"'Sheet1'!$A$1:$H$15"}</definedName>
    <definedName name="a" hidden="1">{"'Sheet1'!$A$1:$H$15"}</definedName>
    <definedName name="aaaa" localSheetId="0">#REF!</definedName>
    <definedName name="aaaa">#REF!</definedName>
    <definedName name="activdad" localSheetId="0">#REF!</definedName>
    <definedName name="activdad">#REF!</definedName>
    <definedName name="Actividad_Pesquera" localSheetId="0">'TP Uso Público - Tipo de carga'!#REF!</definedName>
    <definedName name="Actividad_Pesquera">#REF!</definedName>
    <definedName name="_xlnm.Print_Area" localSheetId="0">'TP Uso Público - Tipo de carga'!$B$1:$N$64</definedName>
    <definedName name="ca" localSheetId="0">#REF!</definedName>
    <definedName name="ca">#REF!</definedName>
    <definedName name="cabot" localSheetId="0">#REF!</definedName>
    <definedName name="cabot">#REF!</definedName>
    <definedName name="Cabotaje___Descarga" localSheetId="0">'TP Uso Público - Tipo de carga'!#REF!</definedName>
    <definedName name="Cabotaje___Embarque" localSheetId="0">'TP Uso Público - Tipo de carga'!#REF!</definedName>
    <definedName name="CABOTAJE__DESCARGA" localSheetId="0">#REF!</definedName>
    <definedName name="CABOTAJE__DESCARGA">#REF!</definedName>
    <definedName name="CABOTAJE_DESCARGA" localSheetId="0">#REF!</definedName>
    <definedName name="CABOTAJE_DESCARGA">#REF!</definedName>
    <definedName name="CABOTAJE_EMBARQUE" localSheetId="0">#REF!</definedName>
    <definedName name="CABOTAJE_EMBARQUE">#REF!</definedName>
    <definedName name="cad" localSheetId="0">#REF!</definedName>
    <definedName name="cad">#REF!</definedName>
    <definedName name="callao">#REF!</definedName>
    <definedName name="CALLAOIMPMENSUAL" localSheetId="0">#REF!</definedName>
    <definedName name="CALLAOIMPMENSUAL">#REF!</definedName>
    <definedName name="CONT20">[1]Constantes!$B$25</definedName>
    <definedName name="csf" localSheetId="0">#REF!</definedName>
    <definedName name="csf">#REF!</definedName>
    <definedName name="DIRECTO">[1]Constantes!$B$19</definedName>
    <definedName name="eee" localSheetId="0">#REF!</definedName>
    <definedName name="eee">#REF!</definedName>
    <definedName name="eeeeedddf" localSheetId="0">#REF!</definedName>
    <definedName name="eeeeedddf">#REF!</definedName>
    <definedName name="eeeeii" localSheetId="0">#REF!</definedName>
    <definedName name="eeeeii">#REF!</definedName>
    <definedName name="EnvaseIngreso">[1]Data!$J$23:$J$201</definedName>
    <definedName name="ert" localSheetId="0">#REF!</definedName>
    <definedName name="ert">#REF!</definedName>
    <definedName name="EXPORTACION" localSheetId="0">'TP Uso Público - Tipo de carga'!#REF!</definedName>
    <definedName name="EXPORTACION">#REF!</definedName>
    <definedName name="FFFFFF" localSheetId="0" hidden="1">{"'Sheet1'!$A$1:$H$15"}</definedName>
    <definedName name="FFFFFF" hidden="1">{"'Sheet1'!$A$1:$H$15"}</definedName>
    <definedName name="fr" localSheetId="0">#REF!</definedName>
    <definedName name="fr">#REF!</definedName>
    <definedName name="grua" localSheetId="0">#REF!</definedName>
    <definedName name="grua">#REF!</definedName>
    <definedName name="gruas" localSheetId="0">#REF!</definedName>
    <definedName name="gruas">#REF!</definedName>
    <definedName name="gruass" localSheetId="0">#REF!</definedName>
    <definedName name="gruass">#REF!</definedName>
    <definedName name="gruasss" localSheetId="0">#REF!</definedName>
    <definedName name="gruasss">#REF!</definedName>
    <definedName name="HTML_CodePage" hidden="1">1252</definedName>
    <definedName name="HTML_Control" localSheetId="0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0">#REF!</definedName>
    <definedName name="impo">#REF!</definedName>
    <definedName name="impor" localSheetId="0">#REF!</definedName>
    <definedName name="impor">#REF!</definedName>
    <definedName name="IMPORTACION" localSheetId="0">'TP Uso Público - Tipo de carga'!#REF!</definedName>
    <definedName name="IMPORTACION">#REF!</definedName>
    <definedName name="importacionmensiak" localSheetId="0">#REF!</definedName>
    <definedName name="importacionmensiak">#REF!</definedName>
    <definedName name="importacionmensual" localSheetId="0">#REF!</definedName>
    <definedName name="importacionmensual">#REF!</definedName>
    <definedName name="inpor" localSheetId="0">#REF!</definedName>
    <definedName name="inpor">#REF!</definedName>
    <definedName name="JUL">'[2]2005'!$J$14='[2]ESTAD 2005'!$C$15</definedName>
    <definedName name="Less_1" localSheetId="0">#REF!</definedName>
    <definedName name="Less_1">#REF!</definedName>
    <definedName name="Less_2" localSheetId="0">#REF!</definedName>
    <definedName name="Less_2">#REF!</definedName>
    <definedName name="Less_3" localSheetId="0">#REF!</definedName>
    <definedName name="Less_3">#REF!</definedName>
    <definedName name="Less_4" localSheetId="0">#REF!</definedName>
    <definedName name="Less_4">#REF!</definedName>
    <definedName name="Less_5" localSheetId="0">#REF!</definedName>
    <definedName name="Less_5">#REF!</definedName>
    <definedName name="Less_6" localSheetId="0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0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0">[4]Data!$G$23:$G$294</definedName>
    <definedName name="Producto_2">[5]Data!$G$23:$G$294</definedName>
    <definedName name="rrrrr" localSheetId="0">#REF!</definedName>
    <definedName name="rrrrr">#REF!</definedName>
    <definedName name="shift_rehandles">'[6]Casco Terminals Limited (1)'!$T$43:$U$43</definedName>
    <definedName name="terres1" localSheetId="0">#REF!</definedName>
    <definedName name="terres1">#REF!</definedName>
    <definedName name="total_moves" localSheetId="0">#REF!</definedName>
    <definedName name="total_moves">#REF!</definedName>
    <definedName name="tra" localSheetId="0">#REF!</definedName>
    <definedName name="tra">#REF!</definedName>
    <definedName name="tranboli1" localSheetId="0">#REF!</definedName>
    <definedName name="tranboli1">#REF!</definedName>
    <definedName name="trans1" localSheetId="0">#REF!</definedName>
    <definedName name="trans1">#REF!</definedName>
    <definedName name="trans3" localSheetId="0">#REF!</definedName>
    <definedName name="trans3">#REF!</definedName>
    <definedName name="TRANSBORDO" localSheetId="0">#REF!</definedName>
    <definedName name="TRANSBORDO">#REF!</definedName>
    <definedName name="Transito" localSheetId="0">#REF!</definedName>
    <definedName name="Transito">#REF!</definedName>
    <definedName name="TRANSITO_BOLIVIA" localSheetId="0">#REF!</definedName>
    <definedName name="TRANSITO_BOLIVIA">#REF!</definedName>
    <definedName name="transto1" localSheetId="0">#REF!</definedName>
    <definedName name="transto1">#REF!</definedName>
    <definedName name="Trasbordo" localSheetId="0">#REF!</definedName>
    <definedName name="Trasbordo">#REF!</definedName>
    <definedName name="trasg" localSheetId="0">#REF!</definedName>
    <definedName name="trasg">#REF!</definedName>
    <definedName name="v">#REF!</definedName>
    <definedName name="via" localSheetId="0">#REF!</definedName>
    <definedName name="via">#REF!</definedName>
    <definedName name="VIA_TERRESTRE" localSheetId="0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9" l="1"/>
  <c r="N57" i="9"/>
  <c r="N58" i="9"/>
  <c r="N59" i="9"/>
  <c r="N24" i="9"/>
  <c r="N25" i="9"/>
  <c r="N26" i="9"/>
  <c r="N27" i="9"/>
  <c r="N30" i="9"/>
  <c r="N31" i="9"/>
  <c r="N32" i="9"/>
  <c r="N33" i="9"/>
  <c r="N34" i="9"/>
  <c r="N35" i="9"/>
  <c r="N36" i="9"/>
  <c r="N37" i="9"/>
  <c r="N40" i="9"/>
  <c r="N42" i="9"/>
  <c r="N44" i="9"/>
  <c r="N45" i="9"/>
  <c r="N46" i="9"/>
  <c r="N47" i="9"/>
  <c r="N48" i="9"/>
  <c r="M24" i="9"/>
  <c r="M25" i="9"/>
  <c r="M30" i="9"/>
  <c r="M31" i="9"/>
  <c r="M32" i="9"/>
  <c r="M34" i="9"/>
  <c r="M35" i="9"/>
  <c r="M36" i="9"/>
  <c r="M37" i="9"/>
  <c r="M44" i="9"/>
  <c r="M46" i="9"/>
  <c r="M47" i="9"/>
  <c r="M48" i="9"/>
  <c r="J43" i="9"/>
  <c r="D41" i="9" l="1"/>
  <c r="E41" i="9"/>
  <c r="F41" i="9"/>
  <c r="G41" i="9"/>
  <c r="H41" i="9"/>
  <c r="I41" i="9"/>
  <c r="C41" i="9"/>
  <c r="K26" i="9"/>
  <c r="J29" i="9"/>
  <c r="L28" i="9"/>
  <c r="K28" i="9"/>
  <c r="I28" i="9"/>
  <c r="H28" i="9"/>
  <c r="G28" i="9"/>
  <c r="F28" i="9"/>
  <c r="E28" i="9"/>
  <c r="D28" i="9"/>
  <c r="C28" i="9"/>
  <c r="J28" i="9" l="1"/>
  <c r="J62" i="9" l="1"/>
  <c r="L61" i="9"/>
  <c r="L60" i="9" s="1"/>
  <c r="K61" i="9"/>
  <c r="K60" i="9" s="1"/>
  <c r="I61" i="9"/>
  <c r="I60" i="9" s="1"/>
  <c r="H61" i="9"/>
  <c r="H60" i="9" s="1"/>
  <c r="G61" i="9"/>
  <c r="G60" i="9" s="1"/>
  <c r="F61" i="9"/>
  <c r="F60" i="9" s="1"/>
  <c r="E61" i="9"/>
  <c r="E60" i="9" s="1"/>
  <c r="D61" i="9"/>
  <c r="D60" i="9" s="1"/>
  <c r="C61" i="9"/>
  <c r="C60" i="9" s="1"/>
  <c r="J59" i="9"/>
  <c r="L58" i="9"/>
  <c r="K58" i="9"/>
  <c r="I58" i="9"/>
  <c r="H58" i="9"/>
  <c r="G58" i="9"/>
  <c r="F58" i="9"/>
  <c r="E58" i="9"/>
  <c r="D58" i="9"/>
  <c r="C58" i="9"/>
  <c r="J57" i="9"/>
  <c r="L56" i="9"/>
  <c r="K56" i="9"/>
  <c r="I56" i="9"/>
  <c r="H56" i="9"/>
  <c r="G56" i="9"/>
  <c r="F56" i="9"/>
  <c r="E56" i="9"/>
  <c r="C56" i="9"/>
  <c r="J55" i="9"/>
  <c r="L54" i="9"/>
  <c r="K54" i="9"/>
  <c r="I54" i="9"/>
  <c r="H54" i="9"/>
  <c r="G54" i="9"/>
  <c r="F54" i="9"/>
  <c r="E54" i="9"/>
  <c r="D54" i="9"/>
  <c r="C54" i="9"/>
  <c r="J53" i="9"/>
  <c r="J52" i="9" s="1"/>
  <c r="L52" i="9"/>
  <c r="K52" i="9"/>
  <c r="I52" i="9"/>
  <c r="H52" i="9"/>
  <c r="G52" i="9"/>
  <c r="F52" i="9"/>
  <c r="E52" i="9"/>
  <c r="D52" i="9"/>
  <c r="C52" i="9"/>
  <c r="J48" i="9"/>
  <c r="L47" i="9"/>
  <c r="K47" i="9"/>
  <c r="I47" i="9"/>
  <c r="H47" i="9"/>
  <c r="G47" i="9"/>
  <c r="F47" i="9"/>
  <c r="E47" i="9"/>
  <c r="D47" i="9"/>
  <c r="C47" i="9"/>
  <c r="J46" i="9"/>
  <c r="J45" i="9"/>
  <c r="L44" i="9"/>
  <c r="K44" i="9"/>
  <c r="I44" i="9"/>
  <c r="H44" i="9"/>
  <c r="G44" i="9"/>
  <c r="F44" i="9"/>
  <c r="E44" i="9"/>
  <c r="D44" i="9"/>
  <c r="C44" i="9"/>
  <c r="J42" i="9"/>
  <c r="L41" i="9"/>
  <c r="K41" i="9"/>
  <c r="J39" i="9"/>
  <c r="N39" i="9" s="1"/>
  <c r="L38" i="9"/>
  <c r="K38" i="9"/>
  <c r="I38" i="9"/>
  <c r="H38" i="9"/>
  <c r="G38" i="9"/>
  <c r="F38" i="9"/>
  <c r="E38" i="9"/>
  <c r="D38" i="9"/>
  <c r="C38" i="9"/>
  <c r="J37" i="9"/>
  <c r="L36" i="9"/>
  <c r="K36" i="9"/>
  <c r="I36" i="9"/>
  <c r="H36" i="9"/>
  <c r="G36" i="9"/>
  <c r="F36" i="9"/>
  <c r="E36" i="9"/>
  <c r="D36" i="9"/>
  <c r="C36" i="9"/>
  <c r="J35" i="9"/>
  <c r="L34" i="9"/>
  <c r="K34" i="9"/>
  <c r="I34" i="9"/>
  <c r="H34" i="9"/>
  <c r="G34" i="9"/>
  <c r="F34" i="9"/>
  <c r="E34" i="9"/>
  <c r="D34" i="9"/>
  <c r="C34" i="9"/>
  <c r="J33" i="9"/>
  <c r="J32" i="9"/>
  <c r="J31" i="9"/>
  <c r="L30" i="9"/>
  <c r="K30" i="9"/>
  <c r="I30" i="9"/>
  <c r="H30" i="9"/>
  <c r="G30" i="9"/>
  <c r="F30" i="9"/>
  <c r="E30" i="9"/>
  <c r="D30" i="9"/>
  <c r="C30" i="9"/>
  <c r="J27" i="9"/>
  <c r="L26" i="9"/>
  <c r="I26" i="9"/>
  <c r="H26" i="9"/>
  <c r="G26" i="9"/>
  <c r="F26" i="9"/>
  <c r="E26" i="9"/>
  <c r="D26" i="9"/>
  <c r="C26" i="9"/>
  <c r="J25" i="9"/>
  <c r="L24" i="9"/>
  <c r="K24" i="9"/>
  <c r="I24" i="9"/>
  <c r="H24" i="9"/>
  <c r="G24" i="9"/>
  <c r="F24" i="9"/>
  <c r="E24" i="9"/>
  <c r="D24" i="9"/>
  <c r="C24" i="9"/>
  <c r="J44" i="9" l="1"/>
  <c r="E23" i="9"/>
  <c r="C23" i="9"/>
  <c r="D23" i="9"/>
  <c r="I23" i="9"/>
  <c r="H23" i="9"/>
  <c r="G23" i="9"/>
  <c r="F23" i="9"/>
  <c r="I40" i="9"/>
  <c r="G40" i="9"/>
  <c r="K40" i="9"/>
  <c r="C40" i="9"/>
  <c r="C51" i="9"/>
  <c r="C50" i="9" s="1"/>
  <c r="J26" i="9"/>
  <c r="J24" i="9"/>
  <c r="L40" i="9"/>
  <c r="L23" i="9"/>
  <c r="K23" i="9"/>
  <c r="J38" i="9"/>
  <c r="N38" i="9" s="1"/>
  <c r="J36" i="9"/>
  <c r="J34" i="9"/>
  <c r="J30" i="9"/>
  <c r="J41" i="9"/>
  <c r="G51" i="9"/>
  <c r="G50" i="9" s="1"/>
  <c r="E40" i="9"/>
  <c r="J54" i="9"/>
  <c r="E51" i="9"/>
  <c r="E50" i="9" s="1"/>
  <c r="I51" i="9"/>
  <c r="I50" i="9" s="1"/>
  <c r="D40" i="9"/>
  <c r="H40" i="9"/>
  <c r="J47" i="9"/>
  <c r="J56" i="9"/>
  <c r="K51" i="9"/>
  <c r="K50" i="9" s="1"/>
  <c r="D51" i="9"/>
  <c r="D50" i="9" s="1"/>
  <c r="H51" i="9"/>
  <c r="H50" i="9" s="1"/>
  <c r="J58" i="9"/>
  <c r="L51" i="9"/>
  <c r="L50" i="9" s="1"/>
  <c r="J60" i="9"/>
  <c r="J61" i="9"/>
  <c r="F40" i="9"/>
  <c r="F51" i="9"/>
  <c r="F50" i="9" s="1"/>
  <c r="M23" i="9" l="1"/>
  <c r="G22" i="9"/>
  <c r="G19" i="9" s="1"/>
  <c r="I22" i="9"/>
  <c r="I19" i="9" s="1"/>
  <c r="C22" i="9"/>
  <c r="C19" i="9" s="1"/>
  <c r="K22" i="9"/>
  <c r="K19" i="9" s="1"/>
  <c r="D22" i="9"/>
  <c r="D19" i="9" s="1"/>
  <c r="L22" i="9"/>
  <c r="L19" i="9" s="1"/>
  <c r="H22" i="9"/>
  <c r="H19" i="9" s="1"/>
  <c r="F22" i="9"/>
  <c r="F19" i="9" s="1"/>
  <c r="J40" i="9"/>
  <c r="J50" i="9"/>
  <c r="J51" i="9"/>
  <c r="E22" i="9"/>
  <c r="E19" i="9" s="1"/>
  <c r="J23" i="9"/>
  <c r="N23" i="9" s="1"/>
  <c r="M22" i="9" l="1"/>
  <c r="M19" i="9"/>
  <c r="J19" i="9"/>
  <c r="N19" i="9" s="1"/>
  <c r="J22" i="9"/>
  <c r="N22" i="9" s="1"/>
</calcChain>
</file>

<file path=xl/sharedStrings.xml><?xml version="1.0" encoding="utf-8"?>
<sst xmlns="http://schemas.openxmlformats.org/spreadsheetml/2006/main" count="98" uniqueCount="59">
  <si>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</si>
  <si>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</si>
  <si>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</si>
  <si>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</si>
  <si>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</si>
  <si>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</si>
  <si>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</si>
  <si>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</si>
  <si>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</si>
  <si>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</si>
  <si>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</si>
  <si>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</si>
  <si>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</si>
  <si>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</si>
  <si>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</si>
  <si>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</si>
  <si>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</si>
  <si>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</si>
  <si>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</si>
  <si>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</si>
  <si>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</si>
  <si>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</si>
  <si>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</si>
  <si>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</si>
  <si>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</si>
  <si>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</si>
  <si>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</si>
  <si>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</si>
  <si>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</si>
  <si>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</si>
  <si>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</si>
  <si>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</si>
  <si>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</si>
  <si>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</si>
  <si>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&gt;100%</t>
  </si>
  <si>
    <t>TP Salaverry - STI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</si>
  <si>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</si>
  <si>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</si>
  <si>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</si>
  <si>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</si>
  <si>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</si>
  <si>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</si>
  <si>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</si>
  <si>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</si>
  <si>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</si>
  <si>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</si>
  <si>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</si>
  <si>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</si>
  <si>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TP Pucallpa  - LPO</t>
  </si>
  <si>
    <t>TP Júpiter</t>
  </si>
  <si>
    <t>TEUs
(Ene-26)</t>
  </si>
  <si>
    <t>Unidades
(Ene-26)</t>
  </si>
  <si>
    <t>TM
(Ene-26)</t>
  </si>
  <si>
    <t>Carga Total 
TM
(Ene-26)</t>
  </si>
  <si>
    <t>TOTAL
TEUS
(Ene-25)</t>
  </si>
  <si>
    <t>CARGA TOTAL
TM
(Ene-25)</t>
  </si>
  <si>
    <t>%
VARIACIÓN TEUS
(Ene-2026/2025)</t>
  </si>
  <si>
    <t>%
VARIACIÓN TM 
(Ene - 2026/2025)</t>
  </si>
  <si>
    <t>TP Puerto Maldonado -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</si>
</sst>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64</xdr:row>
      <xdr:rowOff>77107</xdr:rowOff>
    </xdr:from>
    <xdr:to>
      <xdr:col>14</xdr:col>
      <xdr:colOff>40821</xdr:colOff>
      <xdr:row>66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ENERO 2026</a:t>
          </a:r>
        </a:p>
      </xdr:txBody>
    </xdr:sp>
    <xdr:clientData/>
  </xdr:twoCellAnchor>
  <xdr:twoCellAnchor>
    <xdr:from>
      <xdr:col>1</xdr:col>
      <xdr:colOff>9524</xdr:colOff>
      <xdr:row>64</xdr:row>
      <xdr:rowOff>109331</xdr:rowOff>
    </xdr:from>
    <xdr:to>
      <xdr:col>1</xdr:col>
      <xdr:colOff>577055</xdr:colOff>
      <xdr:row>65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/Documents%20and%20Settings/adrianh/Desktop/GLCB023W.xls" TargetMode="External"/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8"/>
  <sheetViews>
    <sheetView showGridLines="0" tabSelected="1" topLeftCell="B30" zoomScale="80" zoomScaleNormal="80" zoomScaleSheetLayoutView="100" workbookViewId="0">
      <selection activeCell="I15" sqref="I15:I17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42</v>
      </c>
    </row>
    <row r="10" spans="2:14" ht="12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2:14" ht="12" customHeight="1" x14ac:dyDescent="0.25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2:14" ht="12" customHeight="1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68" t="s">
        <v>0</v>
      </c>
      <c r="C15" s="71" t="s">
        <v>1</v>
      </c>
      <c r="D15" s="72"/>
      <c r="E15" s="73"/>
      <c r="F15" s="65" t="s">
        <v>2</v>
      </c>
      <c r="G15" s="65" t="s">
        <v>3</v>
      </c>
      <c r="H15" s="65" t="s">
        <v>4</v>
      </c>
      <c r="I15" s="65" t="s">
        <v>5</v>
      </c>
      <c r="J15" s="65" t="s">
        <v>53</v>
      </c>
      <c r="K15" s="75" t="s">
        <v>54</v>
      </c>
      <c r="L15" s="75" t="s">
        <v>55</v>
      </c>
      <c r="M15" s="78" t="s">
        <v>56</v>
      </c>
      <c r="N15" s="78" t="s">
        <v>57</v>
      </c>
    </row>
    <row r="16" spans="2:14" ht="18.75" customHeight="1" x14ac:dyDescent="0.2">
      <c r="B16" s="69"/>
      <c r="C16" s="65" t="s">
        <v>50</v>
      </c>
      <c r="D16" s="65" t="s">
        <v>51</v>
      </c>
      <c r="E16" s="65" t="s">
        <v>52</v>
      </c>
      <c r="F16" s="74"/>
      <c r="G16" s="74"/>
      <c r="H16" s="74"/>
      <c r="I16" s="74"/>
      <c r="J16" s="74"/>
      <c r="K16" s="76"/>
      <c r="L16" s="76"/>
      <c r="M16" s="79"/>
      <c r="N16" s="79"/>
    </row>
    <row r="17" spans="2:20" ht="27" customHeight="1" thickBot="1" x14ac:dyDescent="0.25">
      <c r="B17" s="70"/>
      <c r="C17" s="66"/>
      <c r="D17" s="66"/>
      <c r="E17" s="66"/>
      <c r="F17" s="66"/>
      <c r="G17" s="66"/>
      <c r="H17" s="66"/>
      <c r="I17" s="66"/>
      <c r="J17" s="66"/>
      <c r="K17" s="77"/>
      <c r="L17" s="77"/>
      <c r="M17" s="80"/>
      <c r="N17" s="80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+C22+C50</f>
        <v>359441</v>
      </c>
      <c r="D19" s="22">
        <f t="shared" si="0"/>
        <v>202802</v>
      </c>
      <c r="E19" s="22">
        <f t="shared" si="0"/>
        <v>3173751.1539300005</v>
      </c>
      <c r="F19" s="22">
        <f t="shared" si="0"/>
        <v>437932.63799999998</v>
      </c>
      <c r="G19" s="22">
        <f t="shared" si="0"/>
        <v>2057838.7999999998</v>
      </c>
      <c r="H19" s="22">
        <f t="shared" si="0"/>
        <v>183617.60799999995</v>
      </c>
      <c r="I19" s="22">
        <f t="shared" si="0"/>
        <v>53740.71899999999</v>
      </c>
      <c r="J19" s="22">
        <f>SUM(E19:I19)</f>
        <v>5906880.9189299997</v>
      </c>
      <c r="K19" s="51">
        <f>+K22+K50</f>
        <v>329481</v>
      </c>
      <c r="L19" s="51">
        <f>+L22+L50</f>
        <v>6348775.0851290002</v>
      </c>
      <c r="M19" s="61">
        <f>(C19/K19)-1</f>
        <v>9.0930888275803534E-2</v>
      </c>
      <c r="N19" s="62">
        <f>(J19/L19)-1</f>
        <v>-6.9603058900931547E-2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359441</v>
      </c>
      <c r="D22" s="31">
        <f t="shared" si="1"/>
        <v>202802</v>
      </c>
      <c r="E22" s="31">
        <f t="shared" si="1"/>
        <v>3173751.1539300005</v>
      </c>
      <c r="F22" s="31">
        <f t="shared" si="1"/>
        <v>422085.228</v>
      </c>
      <c r="G22" s="31">
        <f t="shared" si="1"/>
        <v>2057838.7999999998</v>
      </c>
      <c r="H22" s="31">
        <f t="shared" si="1"/>
        <v>183596.60799999995</v>
      </c>
      <c r="I22" s="31">
        <f t="shared" si="1"/>
        <v>53740.71899999999</v>
      </c>
      <c r="J22" s="32">
        <f t="shared" si="1"/>
        <v>5891012.5089299995</v>
      </c>
      <c r="K22" s="52">
        <f t="shared" si="1"/>
        <v>329481</v>
      </c>
      <c r="L22" s="52">
        <f t="shared" si="1"/>
        <v>6345460.4151290003</v>
      </c>
      <c r="M22" s="63">
        <f>(C22/K22)-1</f>
        <v>9.0930888275803534E-2</v>
      </c>
      <c r="N22" s="63">
        <f>(J22/L22)-1</f>
        <v>-7.1617798625848383E-2</v>
      </c>
      <c r="Q22" s="16"/>
    </row>
    <row r="23" spans="2:20" ht="13.8" thickBot="1" x14ac:dyDescent="0.3">
      <c r="B23" s="58" t="s">
        <v>9</v>
      </c>
      <c r="C23" s="59">
        <f t="shared" ref="C23:I23" si="2">C24+C30+C36+C38+C34+C26+C28</f>
        <v>357986</v>
      </c>
      <c r="D23" s="59">
        <f t="shared" si="2"/>
        <v>202073</v>
      </c>
      <c r="E23" s="59">
        <f t="shared" si="2"/>
        <v>3162652.1639300003</v>
      </c>
      <c r="F23" s="59">
        <f t="shared" si="2"/>
        <v>406945.62800000003</v>
      </c>
      <c r="G23" s="59">
        <f t="shared" si="2"/>
        <v>2057838.7999999998</v>
      </c>
      <c r="H23" s="59">
        <f t="shared" si="2"/>
        <v>172904.11799999996</v>
      </c>
      <c r="I23" s="59">
        <f t="shared" si="2"/>
        <v>53375.71899999999</v>
      </c>
      <c r="J23" s="60">
        <f t="shared" ref="J23:J46" si="3">SUM(E23:I23)</f>
        <v>5853716.4289299995</v>
      </c>
      <c r="K23" s="53">
        <f>K24+K30+K34+K36+K38+K26</f>
        <v>328813</v>
      </c>
      <c r="L23" s="53">
        <f>L24+L30+L34+L36+L38+L26</f>
        <v>6319317.0051290002</v>
      </c>
      <c r="M23" s="63">
        <f t="shared" ref="M23:M48" si="4">(C23/K23)-1</f>
        <v>8.8722161228418583E-2</v>
      </c>
      <c r="N23" s="63">
        <f t="shared" ref="N23:N48" si="5">(J23/L23)-1</f>
        <v>-7.3678939641910857E-2</v>
      </c>
      <c r="Q23" s="16"/>
    </row>
    <row r="24" spans="2:20" ht="13.8" thickBot="1" x14ac:dyDescent="0.25">
      <c r="B24" s="10" t="s">
        <v>10</v>
      </c>
      <c r="C24" s="33">
        <f t="shared" ref="C24:I24" si="6">C25</f>
        <v>29910</v>
      </c>
      <c r="D24" s="33">
        <f t="shared" si="6"/>
        <v>15795</v>
      </c>
      <c r="E24" s="33">
        <f t="shared" si="6"/>
        <v>217270.734</v>
      </c>
      <c r="F24" s="33">
        <f t="shared" si="6"/>
        <v>17935.52</v>
      </c>
      <c r="G24" s="33">
        <f t="shared" si="6"/>
        <v>59432.429999999993</v>
      </c>
      <c r="H24" s="33">
        <f t="shared" si="6"/>
        <v>17869.347999999998</v>
      </c>
      <c r="I24" s="33">
        <f t="shared" si="6"/>
        <v>0</v>
      </c>
      <c r="J24" s="33">
        <f t="shared" si="3"/>
        <v>312508.03200000001</v>
      </c>
      <c r="K24" s="53">
        <f>K25</f>
        <v>29313</v>
      </c>
      <c r="L24" s="53">
        <f>L25</f>
        <v>301614.886</v>
      </c>
      <c r="M24" s="63">
        <f t="shared" si="4"/>
        <v>2.0366390338757645E-2</v>
      </c>
      <c r="N24" s="63">
        <f t="shared" si="5"/>
        <v>3.6116075517572455E-2</v>
      </c>
      <c r="Q24" s="16"/>
    </row>
    <row r="25" spans="2:20" s="11" customFormat="1" ht="12.6" thickBot="1" x14ac:dyDescent="0.25">
      <c r="B25" s="34" t="s">
        <v>11</v>
      </c>
      <c r="C25" s="12">
        <v>29910</v>
      </c>
      <c r="D25" s="12">
        <v>15795</v>
      </c>
      <c r="E25" s="12">
        <v>217270.734</v>
      </c>
      <c r="F25" s="35">
        <v>17935.52</v>
      </c>
      <c r="G25" s="36">
        <v>59432.429999999993</v>
      </c>
      <c r="H25" s="35">
        <v>17869.347999999998</v>
      </c>
      <c r="I25" s="35">
        <v>0</v>
      </c>
      <c r="J25" s="33">
        <f t="shared" si="3"/>
        <v>312508.03200000001</v>
      </c>
      <c r="K25" s="54">
        <v>29313</v>
      </c>
      <c r="L25" s="54">
        <v>301614.886</v>
      </c>
      <c r="M25" s="63">
        <f t="shared" si="4"/>
        <v>2.0366390338757645E-2</v>
      </c>
      <c r="N25" s="63">
        <f t="shared" si="5"/>
        <v>3.6116075517572455E-2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194</v>
      </c>
      <c r="D26" s="33">
        <f t="shared" si="7"/>
        <v>97</v>
      </c>
      <c r="E26" s="33">
        <f>E27</f>
        <v>0</v>
      </c>
      <c r="F26" s="33">
        <f>F27</f>
        <v>744.37999999999988</v>
      </c>
      <c r="G26" s="33">
        <f>G27</f>
        <v>211772.66</v>
      </c>
      <c r="H26" s="33">
        <f>H27</f>
        <v>2174.86</v>
      </c>
      <c r="I26" s="33">
        <f>I27</f>
        <v>0</v>
      </c>
      <c r="J26" s="33">
        <f t="shared" si="3"/>
        <v>214691.9</v>
      </c>
      <c r="K26" s="53">
        <f>K27</f>
        <v>0</v>
      </c>
      <c r="L26" s="53">
        <f>L27</f>
        <v>395989.10000000003</v>
      </c>
      <c r="M26" s="63" t="s">
        <v>13</v>
      </c>
      <c r="N26" s="63">
        <f t="shared" si="5"/>
        <v>-0.45783381411256019</v>
      </c>
      <c r="T26" s="37"/>
    </row>
    <row r="27" spans="2:20" s="37" customFormat="1" ht="12.6" thickBot="1" x14ac:dyDescent="0.25">
      <c r="B27" s="38" t="s">
        <v>35</v>
      </c>
      <c r="C27" s="12">
        <v>194</v>
      </c>
      <c r="D27" s="12">
        <v>97</v>
      </c>
      <c r="E27" s="36"/>
      <c r="F27" s="35">
        <v>744.37999999999988</v>
      </c>
      <c r="G27" s="36">
        <v>211772.66</v>
      </c>
      <c r="H27" s="35">
        <v>2174.86</v>
      </c>
      <c r="I27" s="35">
        <v>0</v>
      </c>
      <c r="J27" s="33">
        <f t="shared" si="3"/>
        <v>214691.9</v>
      </c>
      <c r="K27" s="54">
        <v>0</v>
      </c>
      <c r="L27" s="54">
        <v>395989.10000000003</v>
      </c>
      <c r="M27" s="63" t="s">
        <v>13</v>
      </c>
      <c r="N27" s="63">
        <f t="shared" si="5"/>
        <v>-0.45783381411256019</v>
      </c>
    </row>
    <row r="28" spans="2:20" s="37" customFormat="1" ht="13.8" thickBot="1" x14ac:dyDescent="0.25">
      <c r="B28" s="10" t="s">
        <v>43</v>
      </c>
      <c r="C28" s="33">
        <f t="shared" ref="C28:I28" si="8">C29</f>
        <v>35915</v>
      </c>
      <c r="D28" s="33">
        <f t="shared" si="8"/>
        <v>19568</v>
      </c>
      <c r="E28" s="33">
        <f t="shared" si="8"/>
        <v>314118.36400000006</v>
      </c>
      <c r="F28" s="33">
        <f t="shared" si="8"/>
        <v>103933.1</v>
      </c>
      <c r="G28" s="33">
        <f t="shared" si="8"/>
        <v>133762.6</v>
      </c>
      <c r="H28" s="33">
        <f t="shared" si="8"/>
        <v>0</v>
      </c>
      <c r="I28" s="33">
        <f t="shared" si="8"/>
        <v>11968.099999999999</v>
      </c>
      <c r="J28" s="33">
        <f t="shared" ref="J28:J29" si="9">SUM(E28:I28)</f>
        <v>563782.16399999999</v>
      </c>
      <c r="K28" s="53">
        <f>K29</f>
        <v>0</v>
      </c>
      <c r="L28" s="53">
        <f>L29</f>
        <v>0</v>
      </c>
      <c r="M28" s="63" t="s">
        <v>13</v>
      </c>
      <c r="N28" s="63" t="s">
        <v>13</v>
      </c>
    </row>
    <row r="29" spans="2:20" s="37" customFormat="1" ht="12.6" thickBot="1" x14ac:dyDescent="0.25">
      <c r="B29" s="40" t="s">
        <v>45</v>
      </c>
      <c r="C29" s="12">
        <v>35915</v>
      </c>
      <c r="D29" s="12">
        <v>19568</v>
      </c>
      <c r="E29" s="12">
        <v>314118.36400000006</v>
      </c>
      <c r="F29" s="35">
        <v>103933.1</v>
      </c>
      <c r="G29" s="36">
        <v>133762.6</v>
      </c>
      <c r="H29" s="35">
        <v>0</v>
      </c>
      <c r="I29" s="35">
        <v>11968.099999999999</v>
      </c>
      <c r="J29" s="33">
        <f t="shared" si="9"/>
        <v>563782.16399999999</v>
      </c>
      <c r="K29" s="54">
        <v>0</v>
      </c>
      <c r="L29" s="54">
        <v>0</v>
      </c>
      <c r="M29" s="63" t="s">
        <v>13</v>
      </c>
      <c r="N29" s="63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273631</v>
      </c>
      <c r="D30" s="39">
        <f t="shared" si="10"/>
        <v>157195</v>
      </c>
      <c r="E30" s="39">
        <f t="shared" ref="E30:I30" si="11">SUM(E31:E33)</f>
        <v>2487352.7199299997</v>
      </c>
      <c r="F30" s="39">
        <f t="shared" si="11"/>
        <v>196706.46600000001</v>
      </c>
      <c r="G30" s="39">
        <f t="shared" si="11"/>
        <v>762599.52</v>
      </c>
      <c r="H30" s="39">
        <f t="shared" si="11"/>
        <v>125190.40899999999</v>
      </c>
      <c r="I30" s="39">
        <f t="shared" si="11"/>
        <v>39536.668999999994</v>
      </c>
      <c r="J30" s="33">
        <f t="shared" si="3"/>
        <v>3611385.7839299999</v>
      </c>
      <c r="K30" s="53">
        <f>SUM(K31:K33)</f>
        <v>282390</v>
      </c>
      <c r="L30" s="53">
        <f>SUM(L31:L33)</f>
        <v>4190333.3576500001</v>
      </c>
      <c r="M30" s="63">
        <f t="shared" si="4"/>
        <v>-3.1017387301250032E-2</v>
      </c>
      <c r="N30" s="63">
        <f t="shared" si="5"/>
        <v>-0.13816265301734432</v>
      </c>
    </row>
    <row r="31" spans="2:20" s="11" customFormat="1" ht="12.6" thickBot="1" x14ac:dyDescent="0.25">
      <c r="B31" s="40" t="s">
        <v>15</v>
      </c>
      <c r="C31" s="12">
        <v>93696</v>
      </c>
      <c r="D31" s="12">
        <v>53262</v>
      </c>
      <c r="E31" s="12">
        <v>689779.56999999983</v>
      </c>
      <c r="F31" s="35">
        <v>196343.16400000002</v>
      </c>
      <c r="G31" s="36">
        <v>477908.19000000006</v>
      </c>
      <c r="H31" s="35">
        <v>125190.40899999999</v>
      </c>
      <c r="I31" s="35">
        <v>39536.668999999994</v>
      </c>
      <c r="J31" s="33">
        <f t="shared" si="3"/>
        <v>1528758.0019999999</v>
      </c>
      <c r="K31" s="54">
        <v>101885</v>
      </c>
      <c r="L31" s="54">
        <v>1799726.6530299999</v>
      </c>
      <c r="M31" s="63">
        <f t="shared" si="4"/>
        <v>-8.037493252196104E-2</v>
      </c>
      <c r="N31" s="63">
        <f t="shared" si="5"/>
        <v>-0.15056100356895874</v>
      </c>
      <c r="T31" s="37"/>
    </row>
    <row r="32" spans="2:20" s="11" customFormat="1" ht="12.6" thickBot="1" x14ac:dyDescent="0.25">
      <c r="B32" s="40" t="s">
        <v>16</v>
      </c>
      <c r="C32" s="12">
        <v>179935</v>
      </c>
      <c r="D32" s="12">
        <v>103933</v>
      </c>
      <c r="E32" s="12">
        <v>1797573.1499299998</v>
      </c>
      <c r="F32" s="35">
        <v>363.30200000000002</v>
      </c>
      <c r="G32" s="35">
        <v>0</v>
      </c>
      <c r="H32" s="35">
        <v>0</v>
      </c>
      <c r="I32" s="35">
        <v>0</v>
      </c>
      <c r="J32" s="33">
        <f t="shared" si="3"/>
        <v>1797936.4519299997</v>
      </c>
      <c r="K32" s="54">
        <v>180505</v>
      </c>
      <c r="L32" s="54">
        <v>2027212.72462</v>
      </c>
      <c r="M32" s="63">
        <f t="shared" si="4"/>
        <v>-3.1578072629566689E-3</v>
      </c>
      <c r="N32" s="63">
        <f t="shared" si="5"/>
        <v>-0.11309926674467674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284691.33</v>
      </c>
      <c r="H33" s="35">
        <v>0</v>
      </c>
      <c r="I33" s="35">
        <v>0</v>
      </c>
      <c r="J33" s="33">
        <f t="shared" si="3"/>
        <v>284691.33</v>
      </c>
      <c r="K33" s="54">
        <v>0</v>
      </c>
      <c r="L33" s="54">
        <v>363393.98</v>
      </c>
      <c r="M33" s="63" t="s">
        <v>13</v>
      </c>
      <c r="N33" s="63">
        <f t="shared" si="5"/>
        <v>-0.21657664774743923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17641</v>
      </c>
      <c r="D34" s="33">
        <f t="shared" si="12"/>
        <v>8968</v>
      </c>
      <c r="E34" s="33">
        <f>E35</f>
        <v>135339.89599999998</v>
      </c>
      <c r="F34" s="33">
        <f>F35</f>
        <v>18021.082000000002</v>
      </c>
      <c r="G34" s="33">
        <f>G35</f>
        <v>203740.14999999997</v>
      </c>
      <c r="H34" s="33">
        <f>H35</f>
        <v>0</v>
      </c>
      <c r="I34" s="33">
        <f>I35</f>
        <v>1870.95</v>
      </c>
      <c r="J34" s="33">
        <f t="shared" si="3"/>
        <v>358972.07799999992</v>
      </c>
      <c r="K34" s="53">
        <f>K35</f>
        <v>15479</v>
      </c>
      <c r="L34" s="53">
        <f>L35</f>
        <v>547921.83347899991</v>
      </c>
      <c r="M34" s="63">
        <f t="shared" si="4"/>
        <v>0.13967310549777112</v>
      </c>
      <c r="N34" s="63">
        <f t="shared" si="5"/>
        <v>-0.34484801286211531</v>
      </c>
      <c r="T34" s="37"/>
    </row>
    <row r="35" spans="1:22" s="11" customFormat="1" ht="12.6" thickBot="1" x14ac:dyDescent="0.25">
      <c r="A35" s="37"/>
      <c r="B35" s="40" t="s">
        <v>19</v>
      </c>
      <c r="C35" s="12">
        <v>17641</v>
      </c>
      <c r="D35" s="12">
        <v>8968</v>
      </c>
      <c r="E35" s="12">
        <v>135339.89599999998</v>
      </c>
      <c r="F35" s="35">
        <v>18021.082000000002</v>
      </c>
      <c r="G35" s="36">
        <v>203740.14999999997</v>
      </c>
      <c r="H35" s="35">
        <v>0</v>
      </c>
      <c r="I35" s="35">
        <v>1870.95</v>
      </c>
      <c r="J35" s="33">
        <f t="shared" si="3"/>
        <v>358972.07799999992</v>
      </c>
      <c r="K35" s="54">
        <v>15479</v>
      </c>
      <c r="L35" s="54">
        <v>547921.83347899991</v>
      </c>
      <c r="M35" s="63">
        <f t="shared" si="4"/>
        <v>0.13967310549777112</v>
      </c>
      <c r="N35" s="63">
        <f t="shared" si="5"/>
        <v>-0.34484801286211531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695</v>
      </c>
      <c r="D36" s="33">
        <f t="shared" si="13"/>
        <v>450</v>
      </c>
      <c r="E36" s="33">
        <f t="shared" si="13"/>
        <v>8570.4499999999989</v>
      </c>
      <c r="F36" s="33">
        <f t="shared" si="13"/>
        <v>69430.080000000002</v>
      </c>
      <c r="G36" s="33">
        <f t="shared" si="13"/>
        <v>623488.43999999994</v>
      </c>
      <c r="H36" s="33">
        <f t="shared" si="13"/>
        <v>27513.500999999997</v>
      </c>
      <c r="I36" s="33">
        <f t="shared" si="13"/>
        <v>0</v>
      </c>
      <c r="J36" s="33">
        <f t="shared" si="3"/>
        <v>729002.47100000002</v>
      </c>
      <c r="K36" s="53">
        <f>K37</f>
        <v>426</v>
      </c>
      <c r="L36" s="53">
        <f>L37</f>
        <v>813039.82799999998</v>
      </c>
      <c r="M36" s="63">
        <f t="shared" si="4"/>
        <v>0.63145539906103276</v>
      </c>
      <c r="N36" s="63">
        <f t="shared" si="5"/>
        <v>-0.10336191919001536</v>
      </c>
      <c r="T36" s="37"/>
    </row>
    <row r="37" spans="1:22" s="11" customFormat="1" ht="12.6" thickBot="1" x14ac:dyDescent="0.25">
      <c r="B37" s="38" t="s">
        <v>21</v>
      </c>
      <c r="C37" s="12">
        <v>695</v>
      </c>
      <c r="D37" s="12">
        <v>450</v>
      </c>
      <c r="E37" s="12">
        <v>8570.4499999999989</v>
      </c>
      <c r="F37" s="35">
        <v>69430.080000000002</v>
      </c>
      <c r="G37" s="36">
        <v>623488.43999999994</v>
      </c>
      <c r="H37" s="35">
        <v>27513.500999999997</v>
      </c>
      <c r="I37" s="35">
        <v>0</v>
      </c>
      <c r="J37" s="33">
        <f t="shared" si="3"/>
        <v>729002.47100000002</v>
      </c>
      <c r="K37" s="54">
        <v>426</v>
      </c>
      <c r="L37" s="54">
        <v>813039.82799999998</v>
      </c>
      <c r="M37" s="63">
        <f t="shared" si="4"/>
        <v>0.63145539906103276</v>
      </c>
      <c r="N37" s="63">
        <f t="shared" si="5"/>
        <v>-0.10336191919001536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0</v>
      </c>
      <c r="D38" s="33">
        <f t="shared" si="14"/>
        <v>0</v>
      </c>
      <c r="E38" s="33">
        <f>E39</f>
        <v>0</v>
      </c>
      <c r="F38" s="33">
        <f>F39</f>
        <v>175</v>
      </c>
      <c r="G38" s="33">
        <f>G39</f>
        <v>63043</v>
      </c>
      <c r="H38" s="33">
        <f>H39</f>
        <v>156</v>
      </c>
      <c r="I38" s="33">
        <f>I39</f>
        <v>0</v>
      </c>
      <c r="J38" s="33">
        <f t="shared" si="3"/>
        <v>63374</v>
      </c>
      <c r="K38" s="53">
        <f>K39</f>
        <v>1205</v>
      </c>
      <c r="L38" s="53">
        <f>L39</f>
        <v>70418</v>
      </c>
      <c r="M38" s="63" t="s">
        <v>13</v>
      </c>
      <c r="N38" s="63">
        <f t="shared" si="5"/>
        <v>-0.10003124201198554</v>
      </c>
      <c r="T38" s="37"/>
    </row>
    <row r="39" spans="1:22" s="11" customFormat="1" ht="12.6" thickBot="1" x14ac:dyDescent="0.25">
      <c r="B39" s="40" t="s">
        <v>23</v>
      </c>
      <c r="C39" s="12">
        <v>0</v>
      </c>
      <c r="D39" s="12">
        <v>0</v>
      </c>
      <c r="E39" s="12">
        <v>0</v>
      </c>
      <c r="F39" s="35">
        <v>175</v>
      </c>
      <c r="G39" s="36">
        <v>63043</v>
      </c>
      <c r="H39" s="35">
        <v>156</v>
      </c>
      <c r="I39" s="35">
        <v>0</v>
      </c>
      <c r="J39" s="33">
        <f t="shared" si="3"/>
        <v>63374</v>
      </c>
      <c r="K39" s="54">
        <v>1205</v>
      </c>
      <c r="L39" s="54">
        <v>70418</v>
      </c>
      <c r="M39" s="63" t="s">
        <v>13</v>
      </c>
      <c r="N39" s="63">
        <f t="shared" si="5"/>
        <v>-0.10003124201198554</v>
      </c>
      <c r="T39" s="37"/>
    </row>
    <row r="40" spans="1:22" ht="13.8" thickBot="1" x14ac:dyDescent="0.3">
      <c r="B40" s="58" t="s">
        <v>24</v>
      </c>
      <c r="C40" s="59">
        <f>C41+C44+C47</f>
        <v>1455</v>
      </c>
      <c r="D40" s="59">
        <f>D41+D44+D47</f>
        <v>729</v>
      </c>
      <c r="E40" s="59">
        <f>E41+E44+E47</f>
        <v>11098.99</v>
      </c>
      <c r="F40" s="59">
        <f>F41+F44+F47</f>
        <v>15139.6</v>
      </c>
      <c r="G40" s="59">
        <f t="shared" ref="G40:I40" si="15">G41+G44+G47</f>
        <v>0</v>
      </c>
      <c r="H40" s="59">
        <f t="shared" si="15"/>
        <v>10692.490000000002</v>
      </c>
      <c r="I40" s="59">
        <f t="shared" si="15"/>
        <v>365</v>
      </c>
      <c r="J40" s="59">
        <f>SUM(E40:I40)</f>
        <v>37296.080000000002</v>
      </c>
      <c r="K40" s="53">
        <f>K41+K44+K47</f>
        <v>668</v>
      </c>
      <c r="L40" s="53">
        <f>L41+L44+L47</f>
        <v>26143.41</v>
      </c>
      <c r="M40" s="63" t="s">
        <v>34</v>
      </c>
      <c r="N40" s="63">
        <f t="shared" si="5"/>
        <v>0.42659584193492739</v>
      </c>
      <c r="U40" s="11"/>
      <c r="V40" s="11"/>
    </row>
    <row r="41" spans="1:22" ht="13.8" thickBot="1" x14ac:dyDescent="0.25">
      <c r="B41" s="10" t="s">
        <v>25</v>
      </c>
      <c r="C41" s="33">
        <f>C42+C43</f>
        <v>593</v>
      </c>
      <c r="D41" s="33">
        <f t="shared" ref="D41:I41" si="16">D42+D43</f>
        <v>298</v>
      </c>
      <c r="E41" s="33">
        <f t="shared" si="16"/>
        <v>3600</v>
      </c>
      <c r="F41" s="33">
        <f t="shared" si="16"/>
        <v>6570</v>
      </c>
      <c r="G41" s="33">
        <f t="shared" si="16"/>
        <v>0</v>
      </c>
      <c r="H41" s="33">
        <f t="shared" si="16"/>
        <v>0</v>
      </c>
      <c r="I41" s="33">
        <f t="shared" si="16"/>
        <v>4</v>
      </c>
      <c r="J41" s="33">
        <f t="shared" si="3"/>
        <v>10174</v>
      </c>
      <c r="K41" s="53">
        <f>K42</f>
        <v>0</v>
      </c>
      <c r="L41" s="53">
        <f>L42</f>
        <v>4760</v>
      </c>
      <c r="M41" s="63" t="s">
        <v>13</v>
      </c>
      <c r="N41" s="63" t="s">
        <v>34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6570</v>
      </c>
      <c r="G42" s="36">
        <v>0</v>
      </c>
      <c r="H42" s="35">
        <v>0</v>
      </c>
      <c r="I42" s="35">
        <v>4</v>
      </c>
      <c r="J42" s="33">
        <f t="shared" si="3"/>
        <v>6574</v>
      </c>
      <c r="K42" s="54">
        <v>0</v>
      </c>
      <c r="L42" s="54">
        <v>4760</v>
      </c>
      <c r="M42" s="63" t="s">
        <v>13</v>
      </c>
      <c r="N42" s="63">
        <f t="shared" si="5"/>
        <v>0.38109243697478989</v>
      </c>
      <c r="T42" s="37"/>
    </row>
    <row r="43" spans="1:22" s="11" customFormat="1" ht="12.6" thickBot="1" x14ac:dyDescent="0.25">
      <c r="B43" s="40" t="s">
        <v>49</v>
      </c>
      <c r="C43" s="12">
        <v>593</v>
      </c>
      <c r="D43" s="12">
        <v>298</v>
      </c>
      <c r="E43" s="12">
        <v>3600</v>
      </c>
      <c r="F43" s="36">
        <v>0</v>
      </c>
      <c r="G43" s="36">
        <v>0</v>
      </c>
      <c r="H43" s="36">
        <v>0</v>
      </c>
      <c r="I43" s="36">
        <v>0</v>
      </c>
      <c r="J43" s="33">
        <f t="shared" si="3"/>
        <v>3600</v>
      </c>
      <c r="K43" s="54">
        <v>0</v>
      </c>
      <c r="L43" s="54">
        <v>0</v>
      </c>
      <c r="M43" s="63" t="s">
        <v>13</v>
      </c>
      <c r="N43" s="63" t="s">
        <v>13</v>
      </c>
      <c r="T43" s="37"/>
    </row>
    <row r="44" spans="1:22" s="11" customFormat="1" ht="13.8" thickBot="1" x14ac:dyDescent="0.25">
      <c r="B44" s="10" t="s">
        <v>27</v>
      </c>
      <c r="C44" s="39">
        <f t="shared" ref="C44:I44" si="17">SUM(C45:C46)</f>
        <v>26</v>
      </c>
      <c r="D44" s="39">
        <f t="shared" si="17"/>
        <v>13</v>
      </c>
      <c r="E44" s="39">
        <f t="shared" si="17"/>
        <v>258.99</v>
      </c>
      <c r="F44" s="39">
        <f t="shared" si="17"/>
        <v>6684.32</v>
      </c>
      <c r="G44" s="39">
        <f t="shared" si="17"/>
        <v>0</v>
      </c>
      <c r="H44" s="39">
        <f t="shared" si="17"/>
        <v>0</v>
      </c>
      <c r="I44" s="39">
        <f t="shared" si="17"/>
        <v>361</v>
      </c>
      <c r="J44" s="33">
        <f t="shared" si="3"/>
        <v>7304.3099999999995</v>
      </c>
      <c r="K44" s="55">
        <f>K45+K46</f>
        <v>28</v>
      </c>
      <c r="L44" s="55">
        <f>L45+L46</f>
        <v>5057.17</v>
      </c>
      <c r="M44" s="63">
        <f t="shared" si="4"/>
        <v>-7.1428571428571397E-2</v>
      </c>
      <c r="N44" s="63">
        <f t="shared" si="5"/>
        <v>0.44434733259906212</v>
      </c>
      <c r="T44" s="37"/>
    </row>
    <row r="45" spans="1:22" s="11" customFormat="1" ht="12.6" thickBot="1" x14ac:dyDescent="0.25">
      <c r="B45" s="40" t="s">
        <v>28</v>
      </c>
      <c r="C45" s="12">
        <v>0</v>
      </c>
      <c r="D45" s="12">
        <v>0</v>
      </c>
      <c r="E45" s="12">
        <v>0</v>
      </c>
      <c r="F45" s="35">
        <v>5563</v>
      </c>
      <c r="G45" s="36">
        <v>0</v>
      </c>
      <c r="H45" s="35">
        <v>0</v>
      </c>
      <c r="I45" s="35">
        <v>361</v>
      </c>
      <c r="J45" s="33">
        <f t="shared" si="3"/>
        <v>5924</v>
      </c>
      <c r="K45" s="54">
        <v>0</v>
      </c>
      <c r="L45" s="54">
        <v>3460</v>
      </c>
      <c r="M45" s="63" t="s">
        <v>13</v>
      </c>
      <c r="N45" s="63">
        <f t="shared" si="5"/>
        <v>0.71213872832369951</v>
      </c>
      <c r="T45" s="37"/>
    </row>
    <row r="46" spans="1:22" s="11" customFormat="1" ht="12.6" thickBot="1" x14ac:dyDescent="0.25">
      <c r="B46" s="40" t="s">
        <v>29</v>
      </c>
      <c r="C46" s="12">
        <v>26</v>
      </c>
      <c r="D46" s="12">
        <v>13</v>
      </c>
      <c r="E46" s="12">
        <v>258.99</v>
      </c>
      <c r="F46" s="35">
        <v>1121.3200000000002</v>
      </c>
      <c r="G46" s="36">
        <v>0</v>
      </c>
      <c r="H46" s="35">
        <v>0</v>
      </c>
      <c r="I46" s="35">
        <v>0</v>
      </c>
      <c r="J46" s="33">
        <f t="shared" si="3"/>
        <v>1380.3100000000002</v>
      </c>
      <c r="K46" s="54">
        <v>28</v>
      </c>
      <c r="L46" s="54">
        <v>1597.1699999999996</v>
      </c>
      <c r="M46" s="63">
        <f t="shared" si="4"/>
        <v>-7.1428571428571397E-2</v>
      </c>
      <c r="N46" s="63">
        <f t="shared" si="5"/>
        <v>-0.13577765673034148</v>
      </c>
      <c r="T46" s="37"/>
    </row>
    <row r="47" spans="1:22" s="11" customFormat="1" ht="13.8" thickBot="1" x14ac:dyDescent="0.25">
      <c r="B47" s="10" t="s">
        <v>30</v>
      </c>
      <c r="C47" s="33">
        <f t="shared" ref="C47:D47" si="18">C48</f>
        <v>836</v>
      </c>
      <c r="D47" s="33">
        <f t="shared" si="18"/>
        <v>418</v>
      </c>
      <c r="E47" s="33">
        <f>E48</f>
        <v>7240</v>
      </c>
      <c r="F47" s="33">
        <f>F48</f>
        <v>1885.28</v>
      </c>
      <c r="G47" s="33">
        <f>G48</f>
        <v>0</v>
      </c>
      <c r="H47" s="33">
        <f>H48</f>
        <v>10692.490000000002</v>
      </c>
      <c r="I47" s="33">
        <f>I48</f>
        <v>0</v>
      </c>
      <c r="J47" s="33">
        <f>SUM(E47:I47)</f>
        <v>19817.770000000004</v>
      </c>
      <c r="K47" s="53">
        <f>K48</f>
        <v>640</v>
      </c>
      <c r="L47" s="53">
        <f>L48</f>
        <v>16326.24</v>
      </c>
      <c r="M47" s="63">
        <f t="shared" si="4"/>
        <v>0.30624999999999991</v>
      </c>
      <c r="N47" s="63">
        <f t="shared" si="5"/>
        <v>0.21386001920834219</v>
      </c>
      <c r="T47" s="37"/>
    </row>
    <row r="48" spans="1:22" s="11" customFormat="1" ht="12.6" thickBot="1" x14ac:dyDescent="0.25">
      <c r="B48" s="42" t="s">
        <v>48</v>
      </c>
      <c r="C48" s="12">
        <v>836</v>
      </c>
      <c r="D48" s="12">
        <v>418</v>
      </c>
      <c r="E48" s="12">
        <v>7240</v>
      </c>
      <c r="F48" s="43">
        <v>1885.28</v>
      </c>
      <c r="G48" s="44">
        <v>0</v>
      </c>
      <c r="H48" s="36">
        <v>10692.490000000002</v>
      </c>
      <c r="I48" s="43">
        <v>0</v>
      </c>
      <c r="J48" s="45">
        <f>SUM(E48:I48)</f>
        <v>19817.770000000004</v>
      </c>
      <c r="K48" s="54">
        <v>640</v>
      </c>
      <c r="L48" s="54">
        <v>16326.24</v>
      </c>
      <c r="M48" s="63">
        <f t="shared" si="4"/>
        <v>0.30624999999999991</v>
      </c>
      <c r="N48" s="63">
        <f t="shared" si="5"/>
        <v>0.21386001920834219</v>
      </c>
      <c r="T48" s="37"/>
    </row>
    <row r="49" spans="2:20" ht="14.4" thickBot="1" x14ac:dyDescent="0.25">
      <c r="B49" s="26" t="s">
        <v>31</v>
      </c>
      <c r="C49" s="46"/>
      <c r="D49" s="46"/>
      <c r="E49" s="46"/>
      <c r="F49" s="46"/>
      <c r="G49" s="46"/>
      <c r="H49" s="14"/>
      <c r="I49" s="9"/>
      <c r="J49" s="47"/>
      <c r="K49" s="46"/>
      <c r="L49" s="46"/>
      <c r="M49" s="14"/>
      <c r="N49" s="15"/>
      <c r="Q49" s="16"/>
      <c r="S49" s="11"/>
    </row>
    <row r="50" spans="2:20" ht="13.8" thickBot="1" x14ac:dyDescent="0.25">
      <c r="B50" s="30" t="s">
        <v>8</v>
      </c>
      <c r="C50" s="32">
        <f>C51+C60</f>
        <v>0</v>
      </c>
      <c r="D50" s="32">
        <f t="shared" ref="D50:I50" si="19">D51+D60</f>
        <v>0</v>
      </c>
      <c r="E50" s="32">
        <f t="shared" si="19"/>
        <v>0</v>
      </c>
      <c r="F50" s="32">
        <f t="shared" si="19"/>
        <v>15847.41</v>
      </c>
      <c r="G50" s="32">
        <f t="shared" si="19"/>
        <v>0</v>
      </c>
      <c r="H50" s="32">
        <f t="shared" si="19"/>
        <v>21</v>
      </c>
      <c r="I50" s="32">
        <f t="shared" si="19"/>
        <v>0</v>
      </c>
      <c r="J50" s="32">
        <f>SUM(E50:I50)</f>
        <v>15868.41</v>
      </c>
      <c r="K50" s="52">
        <f>K51+K60</f>
        <v>0</v>
      </c>
      <c r="L50" s="52">
        <f>L51+L60</f>
        <v>3314.67</v>
      </c>
      <c r="M50" s="63" t="s">
        <v>13</v>
      </c>
      <c r="N50" s="63" t="s">
        <v>34</v>
      </c>
    </row>
    <row r="51" spans="2:20" ht="13.8" thickBot="1" x14ac:dyDescent="0.3">
      <c r="B51" s="58" t="s">
        <v>9</v>
      </c>
      <c r="C51" s="56">
        <f>C52+C54+C56+C58</f>
        <v>0</v>
      </c>
      <c r="D51" s="56">
        <f t="shared" ref="D51:I51" si="20">D52+D54+D56+D58</f>
        <v>0</v>
      </c>
      <c r="E51" s="56">
        <f t="shared" si="20"/>
        <v>0</v>
      </c>
      <c r="F51" s="56">
        <f t="shared" si="20"/>
        <v>15847.41</v>
      </c>
      <c r="G51" s="56">
        <f t="shared" si="20"/>
        <v>0</v>
      </c>
      <c r="H51" s="56">
        <f t="shared" si="20"/>
        <v>21</v>
      </c>
      <c r="I51" s="56">
        <f t="shared" si="20"/>
        <v>0</v>
      </c>
      <c r="J51" s="56">
        <f t="shared" ref="J51:J62" si="21">SUM(E51:I51)</f>
        <v>15868.41</v>
      </c>
      <c r="K51" s="56">
        <f>+K52+K54+K56+K58</f>
        <v>0</v>
      </c>
      <c r="L51" s="56">
        <f>+L52+L54+L56+L58</f>
        <v>3314.67</v>
      </c>
      <c r="M51" s="63" t="s">
        <v>13</v>
      </c>
      <c r="N51" s="63" t="s">
        <v>34</v>
      </c>
    </row>
    <row r="52" spans="2:20" ht="13.8" thickBot="1" x14ac:dyDescent="0.25">
      <c r="B52" s="10" t="s">
        <v>36</v>
      </c>
      <c r="C52" s="39">
        <f>+C53</f>
        <v>0</v>
      </c>
      <c r="D52" s="39">
        <f t="shared" ref="D52:L52" si="22">+D53</f>
        <v>0</v>
      </c>
      <c r="E52" s="39">
        <f t="shared" si="22"/>
        <v>0</v>
      </c>
      <c r="F52" s="39">
        <f t="shared" si="22"/>
        <v>0</v>
      </c>
      <c r="G52" s="39">
        <f t="shared" si="22"/>
        <v>0</v>
      </c>
      <c r="H52" s="39">
        <f t="shared" si="22"/>
        <v>0</v>
      </c>
      <c r="I52" s="39">
        <f t="shared" si="22"/>
        <v>0</v>
      </c>
      <c r="J52" s="39">
        <f t="shared" si="22"/>
        <v>0</v>
      </c>
      <c r="K52" s="53">
        <f t="shared" si="22"/>
        <v>0</v>
      </c>
      <c r="L52" s="53">
        <f t="shared" si="22"/>
        <v>0</v>
      </c>
      <c r="M52" s="63" t="s">
        <v>13</v>
      </c>
      <c r="N52" s="63" t="s">
        <v>13</v>
      </c>
    </row>
    <row r="53" spans="2:20" s="37" customFormat="1" ht="12.6" thickBot="1" x14ac:dyDescent="0.25">
      <c r="B53" s="40" t="s">
        <v>37</v>
      </c>
      <c r="C53" s="12">
        <v>0</v>
      </c>
      <c r="D53" s="12">
        <v>0</v>
      </c>
      <c r="E53" s="12">
        <v>0</v>
      </c>
      <c r="F53" s="35">
        <v>0</v>
      </c>
      <c r="G53" s="36">
        <v>0</v>
      </c>
      <c r="H53" s="35">
        <v>0</v>
      </c>
      <c r="I53" s="35">
        <v>0</v>
      </c>
      <c r="J53" s="33">
        <f t="shared" si="21"/>
        <v>0</v>
      </c>
      <c r="K53" s="54">
        <v>0</v>
      </c>
      <c r="L53" s="54">
        <v>0</v>
      </c>
      <c r="M53" s="63" t="s">
        <v>13</v>
      </c>
      <c r="N53" s="63" t="s">
        <v>13</v>
      </c>
    </row>
    <row r="54" spans="2:20" s="11" customFormat="1" ht="13.8" thickBot="1" x14ac:dyDescent="0.25">
      <c r="B54" s="10" t="s">
        <v>32</v>
      </c>
      <c r="C54" s="33">
        <f t="shared" ref="C54:D54" si="23">C55</f>
        <v>0</v>
      </c>
      <c r="D54" s="33">
        <f t="shared" si="23"/>
        <v>0</v>
      </c>
      <c r="E54" s="33">
        <f>E55</f>
        <v>0</v>
      </c>
      <c r="F54" s="33">
        <f t="shared" ref="F54:I54" si="24">F55</f>
        <v>15115.41</v>
      </c>
      <c r="G54" s="33">
        <f t="shared" si="24"/>
        <v>0</v>
      </c>
      <c r="H54" s="33">
        <f t="shared" si="24"/>
        <v>0</v>
      </c>
      <c r="I54" s="33">
        <f t="shared" si="24"/>
        <v>0</v>
      </c>
      <c r="J54" s="33">
        <f t="shared" si="21"/>
        <v>15115.41</v>
      </c>
      <c r="K54" s="53">
        <f t="shared" ref="K54:L54" si="25">K55</f>
        <v>0</v>
      </c>
      <c r="L54" s="53">
        <f t="shared" si="25"/>
        <v>1178.67</v>
      </c>
      <c r="M54" s="63" t="s">
        <v>13</v>
      </c>
      <c r="N54" s="63" t="s">
        <v>34</v>
      </c>
      <c r="T54" s="37"/>
    </row>
    <row r="55" spans="2:20" s="37" customFormat="1" ht="12.6" thickBot="1" x14ac:dyDescent="0.25">
      <c r="B55" s="38" t="s">
        <v>44</v>
      </c>
      <c r="C55" s="12">
        <v>0</v>
      </c>
      <c r="D55" s="12">
        <v>0</v>
      </c>
      <c r="E55" s="12">
        <v>0</v>
      </c>
      <c r="F55" s="35">
        <v>15115.41</v>
      </c>
      <c r="G55" s="36">
        <v>0</v>
      </c>
      <c r="H55" s="35">
        <v>0</v>
      </c>
      <c r="I55" s="35">
        <v>0</v>
      </c>
      <c r="J55" s="33">
        <f t="shared" si="21"/>
        <v>15115.41</v>
      </c>
      <c r="K55" s="54">
        <v>0</v>
      </c>
      <c r="L55" s="54">
        <v>1178.67</v>
      </c>
      <c r="M55" s="63" t="s">
        <v>13</v>
      </c>
      <c r="N55" s="63" t="s">
        <v>34</v>
      </c>
    </row>
    <row r="56" spans="2:20" s="11" customFormat="1" ht="13.8" thickBot="1" x14ac:dyDescent="0.25">
      <c r="B56" s="10" t="s">
        <v>38</v>
      </c>
      <c r="C56" s="33">
        <f>+C57</f>
        <v>0</v>
      </c>
      <c r="D56" s="33">
        <v>0</v>
      </c>
      <c r="E56" s="33">
        <f>E57</f>
        <v>0</v>
      </c>
      <c r="F56" s="33">
        <f t="shared" ref="F56:I56" si="26">F57</f>
        <v>406</v>
      </c>
      <c r="G56" s="33">
        <f t="shared" si="26"/>
        <v>0</v>
      </c>
      <c r="H56" s="33">
        <f t="shared" si="26"/>
        <v>0</v>
      </c>
      <c r="I56" s="33">
        <f t="shared" si="26"/>
        <v>0</v>
      </c>
      <c r="J56" s="33">
        <f t="shared" si="21"/>
        <v>406</v>
      </c>
      <c r="K56" s="53">
        <f t="shared" ref="K56:L56" si="27">K57</f>
        <v>0</v>
      </c>
      <c r="L56" s="53">
        <f t="shared" si="27"/>
        <v>1711</v>
      </c>
      <c r="M56" s="63" t="s">
        <v>13</v>
      </c>
      <c r="N56" s="63">
        <f t="shared" ref="N56:N59" si="28">(J56/L56)-1</f>
        <v>-0.76271186440677963</v>
      </c>
      <c r="T56" s="37"/>
    </row>
    <row r="57" spans="2:20" s="37" customFormat="1" ht="12.6" thickBot="1" x14ac:dyDescent="0.25">
      <c r="B57" s="40" t="s">
        <v>39</v>
      </c>
      <c r="C57" s="12">
        <v>0</v>
      </c>
      <c r="D57" s="12">
        <v>0</v>
      </c>
      <c r="E57" s="12">
        <v>0</v>
      </c>
      <c r="F57" s="35">
        <v>406</v>
      </c>
      <c r="G57" s="36">
        <v>0</v>
      </c>
      <c r="H57" s="35">
        <v>0</v>
      </c>
      <c r="I57" s="35">
        <v>0</v>
      </c>
      <c r="J57" s="33">
        <f t="shared" si="21"/>
        <v>406</v>
      </c>
      <c r="K57" s="54">
        <v>0</v>
      </c>
      <c r="L57" s="54">
        <v>1711</v>
      </c>
      <c r="M57" s="63" t="s">
        <v>13</v>
      </c>
      <c r="N57" s="63">
        <f t="shared" si="28"/>
        <v>-0.76271186440677963</v>
      </c>
    </row>
    <row r="58" spans="2:20" s="11" customFormat="1" ht="13.8" thickBot="1" x14ac:dyDescent="0.25">
      <c r="B58" s="10" t="s">
        <v>40</v>
      </c>
      <c r="C58" s="33">
        <f t="shared" ref="C58:D58" si="29">C59</f>
        <v>0</v>
      </c>
      <c r="D58" s="33">
        <f t="shared" si="29"/>
        <v>0</v>
      </c>
      <c r="E58" s="33">
        <f>E59</f>
        <v>0</v>
      </c>
      <c r="F58" s="33">
        <f t="shared" ref="F58:I58" si="30">F59</f>
        <v>326</v>
      </c>
      <c r="G58" s="33">
        <f t="shared" si="30"/>
        <v>0</v>
      </c>
      <c r="H58" s="33">
        <f t="shared" si="30"/>
        <v>21</v>
      </c>
      <c r="I58" s="33">
        <f t="shared" si="30"/>
        <v>0</v>
      </c>
      <c r="J58" s="33">
        <f t="shared" si="21"/>
        <v>347</v>
      </c>
      <c r="K58" s="53">
        <f t="shared" ref="K58:L58" si="31">K59</f>
        <v>0</v>
      </c>
      <c r="L58" s="53">
        <f t="shared" si="31"/>
        <v>425</v>
      </c>
      <c r="M58" s="63" t="s">
        <v>13</v>
      </c>
      <c r="N58" s="63">
        <f t="shared" si="28"/>
        <v>-0.18352941176470583</v>
      </c>
      <c r="T58" s="37"/>
    </row>
    <row r="59" spans="2:20" s="37" customFormat="1" ht="12.6" thickBot="1" x14ac:dyDescent="0.25">
      <c r="B59" s="40" t="s">
        <v>41</v>
      </c>
      <c r="C59" s="12">
        <v>0</v>
      </c>
      <c r="D59" s="12">
        <v>0</v>
      </c>
      <c r="E59" s="12">
        <v>0</v>
      </c>
      <c r="F59" s="35">
        <v>326</v>
      </c>
      <c r="G59" s="36">
        <v>0</v>
      </c>
      <c r="H59" s="35">
        <v>21</v>
      </c>
      <c r="I59" s="35">
        <v>0</v>
      </c>
      <c r="J59" s="33">
        <f t="shared" si="21"/>
        <v>347</v>
      </c>
      <c r="K59" s="54">
        <v>0</v>
      </c>
      <c r="L59" s="54">
        <v>425</v>
      </c>
      <c r="M59" s="63" t="s">
        <v>13</v>
      </c>
      <c r="N59" s="63">
        <f t="shared" si="28"/>
        <v>-0.18352941176470583</v>
      </c>
      <c r="P59" s="11"/>
    </row>
    <row r="60" spans="2:20" ht="13.8" thickBot="1" x14ac:dyDescent="0.3">
      <c r="B60" s="58" t="s">
        <v>24</v>
      </c>
      <c r="C60" s="53">
        <f>+C61</f>
        <v>0</v>
      </c>
      <c r="D60" s="53">
        <f>+D61</f>
        <v>0</v>
      </c>
      <c r="E60" s="53">
        <f t="shared" ref="E60:I61" si="32">+E61</f>
        <v>0</v>
      </c>
      <c r="F60" s="53">
        <f t="shared" si="32"/>
        <v>0</v>
      </c>
      <c r="G60" s="53">
        <f t="shared" si="32"/>
        <v>0</v>
      </c>
      <c r="H60" s="53">
        <f t="shared" si="32"/>
        <v>0</v>
      </c>
      <c r="I60" s="53">
        <f t="shared" si="32"/>
        <v>0</v>
      </c>
      <c r="J60" s="53">
        <f t="shared" si="21"/>
        <v>0</v>
      </c>
      <c r="K60" s="53">
        <f t="shared" ref="K60:L60" si="33">+K61</f>
        <v>0</v>
      </c>
      <c r="L60" s="53">
        <f t="shared" si="33"/>
        <v>0</v>
      </c>
      <c r="M60" s="63" t="s">
        <v>13</v>
      </c>
      <c r="N60" s="63" t="s">
        <v>13</v>
      </c>
    </row>
    <row r="61" spans="2:20" ht="13.8" thickBot="1" x14ac:dyDescent="0.25">
      <c r="B61" s="10" t="s">
        <v>33</v>
      </c>
      <c r="C61" s="33">
        <f>+C62</f>
        <v>0</v>
      </c>
      <c r="D61" s="33">
        <f>+D62</f>
        <v>0</v>
      </c>
      <c r="E61" s="33">
        <f t="shared" si="32"/>
        <v>0</v>
      </c>
      <c r="F61" s="33">
        <f t="shared" si="32"/>
        <v>0</v>
      </c>
      <c r="G61" s="33">
        <f t="shared" si="32"/>
        <v>0</v>
      </c>
      <c r="H61" s="33">
        <f t="shared" si="32"/>
        <v>0</v>
      </c>
      <c r="I61" s="33">
        <f t="shared" si="32"/>
        <v>0</v>
      </c>
      <c r="J61" s="33">
        <f t="shared" si="21"/>
        <v>0</v>
      </c>
      <c r="K61" s="53">
        <f>+K62</f>
        <v>0</v>
      </c>
      <c r="L61" s="53">
        <f>+L62</f>
        <v>0</v>
      </c>
      <c r="M61" s="63" t="s">
        <v>13</v>
      </c>
      <c r="N61" s="63" t="s">
        <v>13</v>
      </c>
    </row>
    <row r="62" spans="2:20" s="11" customFormat="1" ht="12.6" thickBot="1" x14ac:dyDescent="0.25">
      <c r="B62" s="42" t="s">
        <v>58</v>
      </c>
      <c r="C62" s="13">
        <v>0</v>
      </c>
      <c r="D62" s="64">
        <v>0</v>
      </c>
      <c r="E62" s="64">
        <v>0</v>
      </c>
      <c r="F62" s="43">
        <v>0</v>
      </c>
      <c r="G62" s="43">
        <v>0</v>
      </c>
      <c r="H62" s="43">
        <v>0</v>
      </c>
      <c r="I62" s="43">
        <v>0</v>
      </c>
      <c r="J62" s="45">
        <f t="shared" si="21"/>
        <v>0</v>
      </c>
      <c r="K62" s="57">
        <v>0</v>
      </c>
      <c r="L62" s="57">
        <v>0</v>
      </c>
      <c r="M62" s="61" t="s">
        <v>13</v>
      </c>
      <c r="N62" s="63" t="s">
        <v>13</v>
      </c>
      <c r="T62" s="37"/>
    </row>
    <row r="63" spans="2:20" x14ac:dyDescent="0.2">
      <c r="B63" s="1" t="s">
        <v>47</v>
      </c>
      <c r="C63" s="1"/>
      <c r="D63" s="1"/>
      <c r="E63" s="3"/>
      <c r="F63" s="16"/>
      <c r="G63" s="16"/>
      <c r="I63" s="48"/>
      <c r="J63" s="48"/>
    </row>
    <row r="64" spans="2:20" x14ac:dyDescent="0.2">
      <c r="B64" s="1" t="s">
        <v>46</v>
      </c>
      <c r="C64" s="17"/>
      <c r="D64" s="17"/>
      <c r="E64" s="17"/>
      <c r="F64" s="3"/>
      <c r="G64" s="49"/>
      <c r="I64" s="48"/>
      <c r="J64" s="5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C73"/>
      <c r="D73"/>
      <c r="E73"/>
    </row>
    <row r="74" spans="3:10" ht="14.4" x14ac:dyDescent="0.3">
      <c r="E74"/>
      <c r="F74"/>
      <c r="G74"/>
      <c r="H74"/>
      <c r="I74"/>
      <c r="J74"/>
    </row>
    <row r="75" spans="3:10" ht="14.4" x14ac:dyDescent="0.3">
      <c r="E75"/>
    </row>
    <row r="76" spans="3:10" ht="14.4" x14ac:dyDescent="0.3">
      <c r="E76"/>
    </row>
    <row r="77" spans="3:10" ht="14.4" x14ac:dyDescent="0.3">
      <c r="C77"/>
      <c r="D77"/>
      <c r="E77"/>
    </row>
    <row r="78" spans="3:10" ht="14.4" x14ac:dyDescent="0.3">
      <c r="C78"/>
      <c r="D78"/>
      <c r="E78"/>
    </row>
  </sheetData>
  <mergeCells count="17">
    <mergeCell ref="C16:C17"/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TP Uso Público - Tipo de carga</vt:lpstr>
      <vt:lpstr>'TP Uso Público - Tipo de carga'!Área_de_impresión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Silma Soncco Soto</cp:lastModifiedBy>
  <dcterms:created xsi:type="dcterms:W3CDTF">2020-02-13T16:36:40Z</dcterms:created>
  <dcterms:modified xsi:type="dcterms:W3CDTF">2026-03-31T20:57:50Z</dcterms:modified>
</cp:coreProperties>
</file>